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C:\Users\WS001\Dropbox\TRABALHO\PREGÕES ELETRÔNICOS\ANDAMENTO\2021\JANEIRO 2021\JUSTIÇA\DILIGÊNCIA\ENVIO\"/>
    </mc:Choice>
  </mc:AlternateContent>
  <xr:revisionPtr revIDLastSave="0" documentId="13_ncr:1_{9BE22ED5-1B20-4050-A834-BA5096131CA9}" xr6:coauthVersionLast="46" xr6:coauthVersionMax="46" xr10:uidLastSave="{00000000-0000-0000-0000-000000000000}"/>
  <bookViews>
    <workbookView xWindow="28680" yWindow="-2070" windowWidth="24240" windowHeight="13140" tabRatio="841" xr2:uid="{00000000-000D-0000-FFFF-FFFF00000000}"/>
  </bookViews>
  <sheets>
    <sheet name="RESUMO" sheetId="31" r:id="rId1"/>
    <sheet name="TOTAL" sheetId="4" r:id="rId2"/>
    <sheet name="1_ENC_GER" sheetId="23" r:id="rId3"/>
    <sheet name="2_ENC" sheetId="22" r:id="rId4"/>
    <sheet name="3_TEC" sheetId="21" r:id="rId5"/>
    <sheet name="4_AUX" sheetId="20" r:id="rId6"/>
    <sheet name="5_BOMB" sheetId="19" r:id="rId7"/>
    <sheet name="6_ELET" sheetId="18" r:id="rId8"/>
    <sheet name="7_ELETROT" sheetId="17" r:id="rId9"/>
    <sheet name="8_ELETROM" sheetId="16" r:id="rId10"/>
    <sheet name="9_SERRA" sheetId="15" r:id="rId11"/>
    <sheet name="10_VIDRA" sheetId="14" r:id="rId12"/>
    <sheet name="11_GESS" sheetId="13" r:id="rId13"/>
    <sheet name="12_PEDR" sheetId="12" r:id="rId14"/>
    <sheet name="13_DIA" sheetId="11" r:id="rId15"/>
    <sheet name="14_NOT" sheetId="10" r:id="rId16"/>
    <sheet name="15_BOMB_DIA" sheetId="9" r:id="rId17"/>
    <sheet name="16_BOMB_NOT" sheetId="8" r:id="rId18"/>
    <sheet name="17_PINT" sheetId="7" r:id="rId19"/>
    <sheet name="18_MARC" sheetId="6" r:id="rId20"/>
    <sheet name="Item 19 - Serviço de gerenc" sheetId="5" r:id="rId21"/>
    <sheet name="Item 20 Lista de Peças c Sinapi" sheetId="24" r:id="rId22"/>
    <sheet name="Item 21 Serv Even com Sinapi" sheetId="25" r:id="rId23"/>
    <sheet name="Item 22 - Aluguel de máquinas" sheetId="3" r:id="rId24"/>
    <sheet name="Aux - Insumos Sintético" sheetId="28" r:id="rId25"/>
  </sheets>
  <definedNames>
    <definedName name="_xlnm._FilterDatabase" localSheetId="24" hidden="1">'Aux - Insumos Sintético'!$A$2:$I$311</definedName>
    <definedName name="_xlnm._FilterDatabase" localSheetId="21" hidden="1">'Item 20 Lista de Peças c Sinapi'!$A$2:$G$926</definedName>
    <definedName name="_xlnm._FilterDatabase" localSheetId="23" hidden="1">'Item 22 - Aluguel de máquinas'!$A$1:$H$32</definedName>
    <definedName name="ADM" localSheetId="0">RESUMO!#REF!</definedName>
    <definedName name="ADM">TOTAL!$G$2</definedName>
    <definedName name="_xlnm.Print_Area" localSheetId="2">'1_ENC_GER'!$A$1:$F$118</definedName>
    <definedName name="_xlnm.Print_Area" localSheetId="11">'10_VIDRA'!$A$1:$F$118</definedName>
    <definedName name="_xlnm.Print_Area" localSheetId="12">'11_GESS'!$A$1:$F$118</definedName>
    <definedName name="_xlnm.Print_Area" localSheetId="13">'12_PEDR'!$A$1:$F$118</definedName>
    <definedName name="_xlnm.Print_Area" localSheetId="14">'13_DIA'!$A$1:$F$118</definedName>
    <definedName name="_xlnm.Print_Area" localSheetId="15">'14_NOT'!$A$1:$F$118</definedName>
    <definedName name="_xlnm.Print_Area" localSheetId="16">'15_BOMB_DIA'!$A$1:$F$118</definedName>
    <definedName name="_xlnm.Print_Area" localSheetId="17">'16_BOMB_NOT'!$A$1:$F$118</definedName>
    <definedName name="_xlnm.Print_Area" localSheetId="18">'17_PINT'!$A$1:$F$118</definedName>
    <definedName name="_xlnm.Print_Area" localSheetId="19">'18_MARC'!$A$1:$F$118</definedName>
    <definedName name="_xlnm.Print_Area" localSheetId="3">'2_ENC'!$A$1:$F$118</definedName>
    <definedName name="_xlnm.Print_Area" localSheetId="4">'3_TEC'!$A$1:$F$118</definedName>
    <definedName name="_xlnm.Print_Area" localSheetId="5">'4_AUX'!$A$1:$F$118</definedName>
    <definedName name="_xlnm.Print_Area" localSheetId="6">'5_BOMB'!$A$1:$F$118</definedName>
    <definedName name="_xlnm.Print_Area" localSheetId="7">'6_ELET'!$A$1:$F$118</definedName>
    <definedName name="_xlnm.Print_Area" localSheetId="8">'7_ELETROT'!$A$1:$F$118</definedName>
    <definedName name="_xlnm.Print_Area" localSheetId="9">'8_ELETROM'!$A$1:$F$118</definedName>
    <definedName name="_xlnm.Print_Area" localSheetId="10">'9_SERRA'!$A$1:$F$118</definedName>
    <definedName name="_xlnm.Print_Area" localSheetId="24">'Aux - Insumos Sintético'!$A$1:$H$330</definedName>
    <definedName name="_xlnm.Print_Area" localSheetId="20">'Item 19 - Serviço de gerenc'!$A$1:$H$9</definedName>
    <definedName name="_xlnm.Print_Area" localSheetId="21">'Item 20 Lista de Peças c Sinapi'!$A$1:$G$926</definedName>
    <definedName name="_xlnm.Print_Area" localSheetId="23">'Item 22 - Aluguel de máquinas'!$A$1:$H$32</definedName>
    <definedName name="_xlnm.Print_Area" localSheetId="0">RESUMO!$A$1:$F$25</definedName>
    <definedName name="_xlnm.Print_Area" localSheetId="1">TOTAL!$A$1:$F$1032</definedName>
    <definedName name="CONFINS" localSheetId="0">RESUMO!#REF!</definedName>
    <definedName name="CONFINS">TOTAL!$M$2</definedName>
    <definedName name="CPRB" localSheetId="0">RESUMO!#REF!</definedName>
    <definedName name="CPRB">TOTAL!$I$2</definedName>
    <definedName name="INSS" localSheetId="0">RESUMO!#REF!</definedName>
    <definedName name="INSS">TOTAL!$J$2</definedName>
    <definedName name="ISS" localSheetId="0">RESUMO!#REF!</definedName>
    <definedName name="ISS">TOTAL!$K$2</definedName>
    <definedName name="LUCRO" localSheetId="0">RESUMO!#REF!</definedName>
    <definedName name="LUCRO">TOTAL!$H$2</definedName>
    <definedName name="PIS" localSheetId="0">RESUMO!#REF!</definedName>
    <definedName name="PIS">TOTAL!$L$2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1" i="10" l="1"/>
  <c r="E101" i="8"/>
  <c r="E100" i="6"/>
  <c r="E100" i="7"/>
  <c r="E100" i="9"/>
  <c r="E100" i="10"/>
  <c r="E100" i="12"/>
  <c r="E100" i="13"/>
  <c r="E100" i="14"/>
  <c r="E100" i="15"/>
  <c r="E100" i="16"/>
  <c r="E100" i="17"/>
  <c r="E100" i="18"/>
  <c r="E44" i="22"/>
  <c r="E44" i="21"/>
  <c r="E44" i="20"/>
  <c r="E44" i="19"/>
  <c r="E44" i="18"/>
  <c r="E44" i="17"/>
  <c r="E44" i="16"/>
  <c r="E44" i="15"/>
  <c r="E44" i="14"/>
  <c r="E44" i="13"/>
  <c r="E44" i="12"/>
  <c r="E44" i="11"/>
  <c r="E44" i="10"/>
  <c r="E44" i="9"/>
  <c r="E44" i="8"/>
  <c r="E44" i="7"/>
  <c r="E44" i="6"/>
  <c r="E44" i="23"/>
  <c r="F26" i="15" l="1"/>
  <c r="F26" i="7"/>
  <c r="F26" i="8"/>
  <c r="F26" i="9"/>
  <c r="F26" i="19"/>
  <c r="B36" i="4" l="1"/>
  <c r="D36" i="4"/>
  <c r="E36" i="4"/>
  <c r="B37" i="4"/>
  <c r="D37" i="4"/>
  <c r="E37" i="4"/>
  <c r="B38" i="4"/>
  <c r="D38" i="4"/>
  <c r="E38" i="4"/>
  <c r="B39" i="4"/>
  <c r="D39" i="4"/>
  <c r="E39" i="4"/>
  <c r="B40" i="4"/>
  <c r="D40" i="4"/>
  <c r="E40" i="4"/>
  <c r="B41" i="4"/>
  <c r="D41" i="4"/>
  <c r="E41" i="4"/>
  <c r="B42" i="4"/>
  <c r="D42" i="4"/>
  <c r="E42" i="4"/>
  <c r="B43" i="4"/>
  <c r="D43" i="4"/>
  <c r="E43" i="4"/>
  <c r="B44" i="4"/>
  <c r="D44" i="4"/>
  <c r="E44" i="4"/>
  <c r="B45" i="4"/>
  <c r="D45" i="4"/>
  <c r="E45" i="4"/>
  <c r="B46" i="4"/>
  <c r="D46" i="4"/>
  <c r="E46" i="4"/>
  <c r="B47" i="4"/>
  <c r="D47" i="4"/>
  <c r="E47" i="4"/>
  <c r="B48" i="4"/>
  <c r="D48" i="4"/>
  <c r="E48" i="4"/>
  <c r="B49" i="4"/>
  <c r="D49" i="4"/>
  <c r="E49" i="4"/>
  <c r="B50" i="4"/>
  <c r="D50" i="4"/>
  <c r="E50" i="4"/>
  <c r="B51" i="4"/>
  <c r="D51" i="4"/>
  <c r="E51" i="4"/>
  <c r="B52" i="4"/>
  <c r="D52" i="4"/>
  <c r="E52" i="4"/>
  <c r="B53" i="4"/>
  <c r="D53" i="4"/>
  <c r="E53" i="4"/>
  <c r="B54" i="4"/>
  <c r="D54" i="4"/>
  <c r="E54" i="4"/>
  <c r="B55" i="4"/>
  <c r="D55" i="4"/>
  <c r="E55" i="4"/>
  <c r="B56" i="4"/>
  <c r="D56" i="4"/>
  <c r="E56" i="4"/>
  <c r="B57" i="4"/>
  <c r="D57" i="4"/>
  <c r="E57" i="4"/>
  <c r="B58" i="4"/>
  <c r="D58" i="4"/>
  <c r="E58" i="4"/>
  <c r="B59" i="4"/>
  <c r="D59" i="4"/>
  <c r="E59" i="4"/>
  <c r="B60" i="4"/>
  <c r="D60" i="4"/>
  <c r="E60" i="4"/>
  <c r="B61" i="4"/>
  <c r="D61" i="4"/>
  <c r="E61" i="4"/>
  <c r="B62" i="4"/>
  <c r="D62" i="4"/>
  <c r="E62" i="4"/>
  <c r="B63" i="4"/>
  <c r="D63" i="4"/>
  <c r="E63" i="4"/>
  <c r="B64" i="4"/>
  <c r="D64" i="4"/>
  <c r="E64" i="4"/>
  <c r="B65" i="4"/>
  <c r="D65" i="4"/>
  <c r="E65" i="4"/>
  <c r="B66" i="4"/>
  <c r="D66" i="4"/>
  <c r="E66" i="4"/>
  <c r="B67" i="4"/>
  <c r="D67" i="4"/>
  <c r="E67" i="4"/>
  <c r="B68" i="4"/>
  <c r="D68" i="4"/>
  <c r="E68" i="4"/>
  <c r="B69" i="4"/>
  <c r="D69" i="4"/>
  <c r="E69" i="4"/>
  <c r="B70" i="4"/>
  <c r="D70" i="4"/>
  <c r="E70" i="4"/>
  <c r="B71" i="4"/>
  <c r="D71" i="4"/>
  <c r="E71" i="4"/>
  <c r="B72" i="4"/>
  <c r="D72" i="4"/>
  <c r="E72" i="4"/>
  <c r="B73" i="4"/>
  <c r="D73" i="4"/>
  <c r="E73" i="4"/>
  <c r="B74" i="4"/>
  <c r="D74" i="4"/>
  <c r="E74" i="4"/>
  <c r="B75" i="4"/>
  <c r="D75" i="4"/>
  <c r="E75" i="4"/>
  <c r="B76" i="4"/>
  <c r="D76" i="4"/>
  <c r="E76" i="4"/>
  <c r="B77" i="4"/>
  <c r="D77" i="4"/>
  <c r="E77" i="4"/>
  <c r="B78" i="4"/>
  <c r="D78" i="4"/>
  <c r="E78" i="4"/>
  <c r="B79" i="4"/>
  <c r="D79" i="4"/>
  <c r="E79" i="4"/>
  <c r="B80" i="4"/>
  <c r="D80" i="4"/>
  <c r="E80" i="4"/>
  <c r="B81" i="4"/>
  <c r="D81" i="4"/>
  <c r="E81" i="4"/>
  <c r="B82" i="4"/>
  <c r="D82" i="4"/>
  <c r="E82" i="4"/>
  <c r="B83" i="4"/>
  <c r="D83" i="4"/>
  <c r="E83" i="4"/>
  <c r="B84" i="4"/>
  <c r="D84" i="4"/>
  <c r="E84" i="4"/>
  <c r="B85" i="4"/>
  <c r="D85" i="4"/>
  <c r="E85" i="4"/>
  <c r="B86" i="4"/>
  <c r="D86" i="4"/>
  <c r="E86" i="4"/>
  <c r="B87" i="4"/>
  <c r="D87" i="4"/>
  <c r="E87" i="4"/>
  <c r="B88" i="4"/>
  <c r="D88" i="4"/>
  <c r="E88" i="4"/>
  <c r="B89" i="4"/>
  <c r="D89" i="4"/>
  <c r="E89" i="4"/>
  <c r="B90" i="4"/>
  <c r="D90" i="4"/>
  <c r="E90" i="4"/>
  <c r="B91" i="4"/>
  <c r="D91" i="4"/>
  <c r="E91" i="4"/>
  <c r="B92" i="4"/>
  <c r="D92" i="4"/>
  <c r="E92" i="4"/>
  <c r="B93" i="4"/>
  <c r="D93" i="4"/>
  <c r="E93" i="4"/>
  <c r="B94" i="4"/>
  <c r="D94" i="4"/>
  <c r="E94" i="4"/>
  <c r="B95" i="4"/>
  <c r="D95" i="4"/>
  <c r="E95" i="4"/>
  <c r="B96" i="4"/>
  <c r="D96" i="4"/>
  <c r="E96" i="4"/>
  <c r="B97" i="4"/>
  <c r="D97" i="4"/>
  <c r="E97" i="4"/>
  <c r="B98" i="4"/>
  <c r="D98" i="4"/>
  <c r="E98" i="4"/>
  <c r="B99" i="4"/>
  <c r="D99" i="4"/>
  <c r="E99" i="4"/>
  <c r="B100" i="4"/>
  <c r="D100" i="4"/>
  <c r="E100" i="4"/>
  <c r="B101" i="4"/>
  <c r="D101" i="4"/>
  <c r="E101" i="4"/>
  <c r="B102" i="4"/>
  <c r="D102" i="4"/>
  <c r="E102" i="4"/>
  <c r="B103" i="4"/>
  <c r="D103" i="4"/>
  <c r="E103" i="4"/>
  <c r="B104" i="4"/>
  <c r="D104" i="4"/>
  <c r="E104" i="4"/>
  <c r="B105" i="4"/>
  <c r="D105" i="4"/>
  <c r="E105" i="4"/>
  <c r="B106" i="4"/>
  <c r="D106" i="4"/>
  <c r="E106" i="4"/>
  <c r="B107" i="4"/>
  <c r="D107" i="4"/>
  <c r="E107" i="4"/>
  <c r="B108" i="4"/>
  <c r="D108" i="4"/>
  <c r="E108" i="4"/>
  <c r="B109" i="4"/>
  <c r="D109" i="4"/>
  <c r="E109" i="4"/>
  <c r="B110" i="4"/>
  <c r="D110" i="4"/>
  <c r="E110" i="4"/>
  <c r="B111" i="4"/>
  <c r="D111" i="4"/>
  <c r="E111" i="4"/>
  <c r="B112" i="4"/>
  <c r="D112" i="4"/>
  <c r="E112" i="4"/>
  <c r="B113" i="4"/>
  <c r="D113" i="4"/>
  <c r="E113" i="4"/>
  <c r="B114" i="4"/>
  <c r="D114" i="4"/>
  <c r="E114" i="4"/>
  <c r="B115" i="4"/>
  <c r="D115" i="4"/>
  <c r="E115" i="4"/>
  <c r="B116" i="4"/>
  <c r="D116" i="4"/>
  <c r="E116" i="4"/>
  <c r="B117" i="4"/>
  <c r="D117" i="4"/>
  <c r="E117" i="4"/>
  <c r="B118" i="4"/>
  <c r="D118" i="4"/>
  <c r="E118" i="4"/>
  <c r="B119" i="4"/>
  <c r="D119" i="4"/>
  <c r="E119" i="4"/>
  <c r="B120" i="4"/>
  <c r="D120" i="4"/>
  <c r="E120" i="4"/>
  <c r="B121" i="4"/>
  <c r="D121" i="4"/>
  <c r="E121" i="4"/>
  <c r="B122" i="4"/>
  <c r="D122" i="4"/>
  <c r="E122" i="4"/>
  <c r="B123" i="4"/>
  <c r="D123" i="4"/>
  <c r="E123" i="4"/>
  <c r="B124" i="4"/>
  <c r="D124" i="4"/>
  <c r="E124" i="4"/>
  <c r="B125" i="4"/>
  <c r="D125" i="4"/>
  <c r="E125" i="4"/>
  <c r="B126" i="4"/>
  <c r="D126" i="4"/>
  <c r="E126" i="4"/>
  <c r="B127" i="4"/>
  <c r="D127" i="4"/>
  <c r="E127" i="4"/>
  <c r="B128" i="4"/>
  <c r="D128" i="4"/>
  <c r="E128" i="4"/>
  <c r="B129" i="4"/>
  <c r="D129" i="4"/>
  <c r="E129" i="4"/>
  <c r="B130" i="4"/>
  <c r="D130" i="4"/>
  <c r="E130" i="4"/>
  <c r="B131" i="4"/>
  <c r="D131" i="4"/>
  <c r="E131" i="4"/>
  <c r="B132" i="4"/>
  <c r="D132" i="4"/>
  <c r="E132" i="4"/>
  <c r="B133" i="4"/>
  <c r="D133" i="4"/>
  <c r="E133" i="4"/>
  <c r="B134" i="4"/>
  <c r="D134" i="4"/>
  <c r="E134" i="4"/>
  <c r="B135" i="4"/>
  <c r="D135" i="4"/>
  <c r="E135" i="4"/>
  <c r="B136" i="4"/>
  <c r="D136" i="4"/>
  <c r="E136" i="4"/>
  <c r="B137" i="4"/>
  <c r="D137" i="4"/>
  <c r="E137" i="4"/>
  <c r="B138" i="4"/>
  <c r="D138" i="4"/>
  <c r="E138" i="4"/>
  <c r="B139" i="4"/>
  <c r="D139" i="4"/>
  <c r="E139" i="4"/>
  <c r="B140" i="4"/>
  <c r="D140" i="4"/>
  <c r="E140" i="4"/>
  <c r="B141" i="4"/>
  <c r="D141" i="4"/>
  <c r="E141" i="4"/>
  <c r="B142" i="4"/>
  <c r="D142" i="4"/>
  <c r="E142" i="4"/>
  <c r="B143" i="4"/>
  <c r="D143" i="4"/>
  <c r="E143" i="4"/>
  <c r="B144" i="4"/>
  <c r="D144" i="4"/>
  <c r="E144" i="4"/>
  <c r="B145" i="4"/>
  <c r="D145" i="4"/>
  <c r="E145" i="4"/>
  <c r="B146" i="4"/>
  <c r="D146" i="4"/>
  <c r="E146" i="4"/>
  <c r="B147" i="4"/>
  <c r="D147" i="4"/>
  <c r="E147" i="4"/>
  <c r="B148" i="4"/>
  <c r="D148" i="4"/>
  <c r="E148" i="4"/>
  <c r="B149" i="4"/>
  <c r="D149" i="4"/>
  <c r="E149" i="4"/>
  <c r="B150" i="4"/>
  <c r="D150" i="4"/>
  <c r="E150" i="4"/>
  <c r="B151" i="4"/>
  <c r="D151" i="4"/>
  <c r="E151" i="4"/>
  <c r="B152" i="4"/>
  <c r="D152" i="4"/>
  <c r="E152" i="4"/>
  <c r="B153" i="4"/>
  <c r="D153" i="4"/>
  <c r="E153" i="4"/>
  <c r="B154" i="4"/>
  <c r="D154" i="4"/>
  <c r="E154" i="4"/>
  <c r="B155" i="4"/>
  <c r="D155" i="4"/>
  <c r="E155" i="4"/>
  <c r="B156" i="4"/>
  <c r="D156" i="4"/>
  <c r="E156" i="4"/>
  <c r="B157" i="4"/>
  <c r="D157" i="4"/>
  <c r="E157" i="4"/>
  <c r="B158" i="4"/>
  <c r="D158" i="4"/>
  <c r="E158" i="4"/>
  <c r="B159" i="4"/>
  <c r="D159" i="4"/>
  <c r="E159" i="4"/>
  <c r="B160" i="4"/>
  <c r="D160" i="4"/>
  <c r="E160" i="4"/>
  <c r="B161" i="4"/>
  <c r="D161" i="4"/>
  <c r="E161" i="4"/>
  <c r="B162" i="4"/>
  <c r="D162" i="4"/>
  <c r="E162" i="4"/>
  <c r="B163" i="4"/>
  <c r="D163" i="4"/>
  <c r="E163" i="4"/>
  <c r="B164" i="4"/>
  <c r="D164" i="4"/>
  <c r="E164" i="4"/>
  <c r="B165" i="4"/>
  <c r="D165" i="4"/>
  <c r="E165" i="4"/>
  <c r="B166" i="4"/>
  <c r="D166" i="4"/>
  <c r="E166" i="4"/>
  <c r="B167" i="4"/>
  <c r="D167" i="4"/>
  <c r="E167" i="4"/>
  <c r="B168" i="4"/>
  <c r="D168" i="4"/>
  <c r="E168" i="4"/>
  <c r="B169" i="4"/>
  <c r="D169" i="4"/>
  <c r="E169" i="4"/>
  <c r="B170" i="4"/>
  <c r="D170" i="4"/>
  <c r="E170" i="4"/>
  <c r="B171" i="4"/>
  <c r="D171" i="4"/>
  <c r="E171" i="4"/>
  <c r="B172" i="4"/>
  <c r="D172" i="4"/>
  <c r="E172" i="4"/>
  <c r="B173" i="4"/>
  <c r="D173" i="4"/>
  <c r="E173" i="4"/>
  <c r="B174" i="4"/>
  <c r="D174" i="4"/>
  <c r="E174" i="4"/>
  <c r="B175" i="4"/>
  <c r="D175" i="4"/>
  <c r="E175" i="4"/>
  <c r="B176" i="4"/>
  <c r="D176" i="4"/>
  <c r="E176" i="4"/>
  <c r="B177" i="4"/>
  <c r="D177" i="4"/>
  <c r="E177" i="4"/>
  <c r="B178" i="4"/>
  <c r="D178" i="4"/>
  <c r="E178" i="4"/>
  <c r="B179" i="4"/>
  <c r="D179" i="4"/>
  <c r="E179" i="4"/>
  <c r="B180" i="4"/>
  <c r="D180" i="4"/>
  <c r="E180" i="4"/>
  <c r="B181" i="4"/>
  <c r="D181" i="4"/>
  <c r="E181" i="4"/>
  <c r="B182" i="4"/>
  <c r="D182" i="4"/>
  <c r="E182" i="4"/>
  <c r="B183" i="4"/>
  <c r="D183" i="4"/>
  <c r="E183" i="4"/>
  <c r="B184" i="4"/>
  <c r="D184" i="4"/>
  <c r="E184" i="4"/>
  <c r="B185" i="4"/>
  <c r="D185" i="4"/>
  <c r="E185" i="4"/>
  <c r="B186" i="4"/>
  <c r="D186" i="4"/>
  <c r="E186" i="4"/>
  <c r="B187" i="4"/>
  <c r="D187" i="4"/>
  <c r="E187" i="4"/>
  <c r="B188" i="4"/>
  <c r="D188" i="4"/>
  <c r="E188" i="4"/>
  <c r="B189" i="4"/>
  <c r="D189" i="4"/>
  <c r="E189" i="4"/>
  <c r="B190" i="4"/>
  <c r="D190" i="4"/>
  <c r="E190" i="4"/>
  <c r="B191" i="4"/>
  <c r="D191" i="4"/>
  <c r="E191" i="4"/>
  <c r="B192" i="4"/>
  <c r="D192" i="4"/>
  <c r="E192" i="4"/>
  <c r="B193" i="4"/>
  <c r="D193" i="4"/>
  <c r="E193" i="4"/>
  <c r="B194" i="4"/>
  <c r="D194" i="4"/>
  <c r="E194" i="4"/>
  <c r="B195" i="4"/>
  <c r="D195" i="4"/>
  <c r="E195" i="4"/>
  <c r="B196" i="4"/>
  <c r="D196" i="4"/>
  <c r="E196" i="4"/>
  <c r="B197" i="4"/>
  <c r="D197" i="4"/>
  <c r="E197" i="4"/>
  <c r="B198" i="4"/>
  <c r="D198" i="4"/>
  <c r="E198" i="4"/>
  <c r="B199" i="4"/>
  <c r="D199" i="4"/>
  <c r="E199" i="4"/>
  <c r="B200" i="4"/>
  <c r="D200" i="4"/>
  <c r="E200" i="4"/>
  <c r="B201" i="4"/>
  <c r="D201" i="4"/>
  <c r="E201" i="4"/>
  <c r="B202" i="4"/>
  <c r="D202" i="4"/>
  <c r="E202" i="4"/>
  <c r="B203" i="4"/>
  <c r="D203" i="4"/>
  <c r="E203" i="4"/>
  <c r="B204" i="4"/>
  <c r="D204" i="4"/>
  <c r="E204" i="4"/>
  <c r="B205" i="4"/>
  <c r="D205" i="4"/>
  <c r="E205" i="4"/>
  <c r="B206" i="4"/>
  <c r="D206" i="4"/>
  <c r="E206" i="4"/>
  <c r="B207" i="4"/>
  <c r="D207" i="4"/>
  <c r="E207" i="4"/>
  <c r="B208" i="4"/>
  <c r="D208" i="4"/>
  <c r="E208" i="4"/>
  <c r="B209" i="4"/>
  <c r="D209" i="4"/>
  <c r="E209" i="4"/>
  <c r="B210" i="4"/>
  <c r="D210" i="4"/>
  <c r="E210" i="4"/>
  <c r="B211" i="4"/>
  <c r="D211" i="4"/>
  <c r="E211" i="4"/>
  <c r="B212" i="4"/>
  <c r="D212" i="4"/>
  <c r="E212" i="4"/>
  <c r="B213" i="4"/>
  <c r="D213" i="4"/>
  <c r="E213" i="4"/>
  <c r="B214" i="4"/>
  <c r="D214" i="4"/>
  <c r="E214" i="4"/>
  <c r="B215" i="4"/>
  <c r="D215" i="4"/>
  <c r="E215" i="4"/>
  <c r="B216" i="4"/>
  <c r="D216" i="4"/>
  <c r="E216" i="4"/>
  <c r="B217" i="4"/>
  <c r="D217" i="4"/>
  <c r="E217" i="4"/>
  <c r="B218" i="4"/>
  <c r="D218" i="4"/>
  <c r="E218" i="4"/>
  <c r="B219" i="4"/>
  <c r="D219" i="4"/>
  <c r="E219" i="4"/>
  <c r="B220" i="4"/>
  <c r="D220" i="4"/>
  <c r="E220" i="4"/>
  <c r="B221" i="4"/>
  <c r="D221" i="4"/>
  <c r="E221" i="4"/>
  <c r="B222" i="4"/>
  <c r="D222" i="4"/>
  <c r="E222" i="4"/>
  <c r="B223" i="4"/>
  <c r="D223" i="4"/>
  <c r="E223" i="4"/>
  <c r="B224" i="4"/>
  <c r="D224" i="4"/>
  <c r="E224" i="4"/>
  <c r="B225" i="4"/>
  <c r="D225" i="4"/>
  <c r="E225" i="4"/>
  <c r="B226" i="4"/>
  <c r="D226" i="4"/>
  <c r="E226" i="4"/>
  <c r="B227" i="4"/>
  <c r="D227" i="4"/>
  <c r="E227" i="4"/>
  <c r="B228" i="4"/>
  <c r="D228" i="4"/>
  <c r="E228" i="4"/>
  <c r="B229" i="4"/>
  <c r="D229" i="4"/>
  <c r="E229" i="4"/>
  <c r="B230" i="4"/>
  <c r="D230" i="4"/>
  <c r="E230" i="4"/>
  <c r="B231" i="4"/>
  <c r="D231" i="4"/>
  <c r="E231" i="4"/>
  <c r="B232" i="4"/>
  <c r="D232" i="4"/>
  <c r="E232" i="4"/>
  <c r="B233" i="4"/>
  <c r="D233" i="4"/>
  <c r="E233" i="4"/>
  <c r="B234" i="4"/>
  <c r="D234" i="4"/>
  <c r="E234" i="4"/>
  <c r="B235" i="4"/>
  <c r="D235" i="4"/>
  <c r="E235" i="4"/>
  <c r="B236" i="4"/>
  <c r="D236" i="4"/>
  <c r="E236" i="4"/>
  <c r="B237" i="4"/>
  <c r="D237" i="4"/>
  <c r="E237" i="4"/>
  <c r="B238" i="4"/>
  <c r="D238" i="4"/>
  <c r="E238" i="4"/>
  <c r="B239" i="4"/>
  <c r="D239" i="4"/>
  <c r="E239" i="4"/>
  <c r="B240" i="4"/>
  <c r="D240" i="4"/>
  <c r="E240" i="4"/>
  <c r="B241" i="4"/>
  <c r="D241" i="4"/>
  <c r="E241" i="4"/>
  <c r="B242" i="4"/>
  <c r="D242" i="4"/>
  <c r="E242" i="4"/>
  <c r="B243" i="4"/>
  <c r="D243" i="4"/>
  <c r="E243" i="4"/>
  <c r="B244" i="4"/>
  <c r="D244" i="4"/>
  <c r="E244" i="4"/>
  <c r="B245" i="4"/>
  <c r="D245" i="4"/>
  <c r="E245" i="4"/>
  <c r="B246" i="4"/>
  <c r="D246" i="4"/>
  <c r="E246" i="4"/>
  <c r="B247" i="4"/>
  <c r="D247" i="4"/>
  <c r="E247" i="4"/>
  <c r="B248" i="4"/>
  <c r="D248" i="4"/>
  <c r="E248" i="4"/>
  <c r="B249" i="4"/>
  <c r="D249" i="4"/>
  <c r="E249" i="4"/>
  <c r="B250" i="4"/>
  <c r="D250" i="4"/>
  <c r="E250" i="4"/>
  <c r="B251" i="4"/>
  <c r="D251" i="4"/>
  <c r="E251" i="4"/>
  <c r="B252" i="4"/>
  <c r="D252" i="4"/>
  <c r="E252" i="4"/>
  <c r="B253" i="4"/>
  <c r="D253" i="4"/>
  <c r="E253" i="4"/>
  <c r="B254" i="4"/>
  <c r="D254" i="4"/>
  <c r="E254" i="4"/>
  <c r="B255" i="4"/>
  <c r="D255" i="4"/>
  <c r="E255" i="4"/>
  <c r="B256" i="4"/>
  <c r="D256" i="4"/>
  <c r="E256" i="4"/>
  <c r="B257" i="4"/>
  <c r="D257" i="4"/>
  <c r="E257" i="4"/>
  <c r="B258" i="4"/>
  <c r="D258" i="4"/>
  <c r="E258" i="4"/>
  <c r="B259" i="4"/>
  <c r="D259" i="4"/>
  <c r="E259" i="4"/>
  <c r="B260" i="4"/>
  <c r="D260" i="4"/>
  <c r="E260" i="4"/>
  <c r="B261" i="4"/>
  <c r="D261" i="4"/>
  <c r="E261" i="4"/>
  <c r="B262" i="4"/>
  <c r="D262" i="4"/>
  <c r="E262" i="4"/>
  <c r="B263" i="4"/>
  <c r="D263" i="4"/>
  <c r="E263" i="4"/>
  <c r="B264" i="4"/>
  <c r="D264" i="4"/>
  <c r="E264" i="4"/>
  <c r="B265" i="4"/>
  <c r="D265" i="4"/>
  <c r="E265" i="4"/>
  <c r="B266" i="4"/>
  <c r="D266" i="4"/>
  <c r="E266" i="4"/>
  <c r="B267" i="4"/>
  <c r="D267" i="4"/>
  <c r="E267" i="4"/>
  <c r="B268" i="4"/>
  <c r="D268" i="4"/>
  <c r="E268" i="4"/>
  <c r="B269" i="4"/>
  <c r="D269" i="4"/>
  <c r="E269" i="4"/>
  <c r="B270" i="4"/>
  <c r="D270" i="4"/>
  <c r="E270" i="4"/>
  <c r="B271" i="4"/>
  <c r="D271" i="4"/>
  <c r="E271" i="4"/>
  <c r="B272" i="4"/>
  <c r="D272" i="4"/>
  <c r="E272" i="4"/>
  <c r="B273" i="4"/>
  <c r="D273" i="4"/>
  <c r="E273" i="4"/>
  <c r="B274" i="4"/>
  <c r="D274" i="4"/>
  <c r="E274" i="4"/>
  <c r="B275" i="4"/>
  <c r="D275" i="4"/>
  <c r="E275" i="4"/>
  <c r="B276" i="4"/>
  <c r="D276" i="4"/>
  <c r="E276" i="4"/>
  <c r="B277" i="4"/>
  <c r="D277" i="4"/>
  <c r="E277" i="4"/>
  <c r="B278" i="4"/>
  <c r="D278" i="4"/>
  <c r="E278" i="4"/>
  <c r="B279" i="4"/>
  <c r="D279" i="4"/>
  <c r="E279" i="4"/>
  <c r="B280" i="4"/>
  <c r="D280" i="4"/>
  <c r="E280" i="4"/>
  <c r="B281" i="4"/>
  <c r="D281" i="4"/>
  <c r="E281" i="4"/>
  <c r="B282" i="4"/>
  <c r="D282" i="4"/>
  <c r="E282" i="4"/>
  <c r="B283" i="4"/>
  <c r="D283" i="4"/>
  <c r="E283" i="4"/>
  <c r="B284" i="4"/>
  <c r="D284" i="4"/>
  <c r="E284" i="4"/>
  <c r="B285" i="4"/>
  <c r="D285" i="4"/>
  <c r="E285" i="4"/>
  <c r="B286" i="4"/>
  <c r="D286" i="4"/>
  <c r="E286" i="4"/>
  <c r="B287" i="4"/>
  <c r="D287" i="4"/>
  <c r="E287" i="4"/>
  <c r="B288" i="4"/>
  <c r="D288" i="4"/>
  <c r="E288" i="4"/>
  <c r="B289" i="4"/>
  <c r="D289" i="4"/>
  <c r="E289" i="4"/>
  <c r="B290" i="4"/>
  <c r="D290" i="4"/>
  <c r="E290" i="4"/>
  <c r="B291" i="4"/>
  <c r="D291" i="4"/>
  <c r="E291" i="4"/>
  <c r="B292" i="4"/>
  <c r="D292" i="4"/>
  <c r="E292" i="4"/>
  <c r="B293" i="4"/>
  <c r="D293" i="4"/>
  <c r="E293" i="4"/>
  <c r="B294" i="4"/>
  <c r="D294" i="4"/>
  <c r="E294" i="4"/>
  <c r="B295" i="4"/>
  <c r="D295" i="4"/>
  <c r="E295" i="4"/>
  <c r="B296" i="4"/>
  <c r="D296" i="4"/>
  <c r="E296" i="4"/>
  <c r="B297" i="4"/>
  <c r="D297" i="4"/>
  <c r="E297" i="4"/>
  <c r="B298" i="4"/>
  <c r="D298" i="4"/>
  <c r="E298" i="4"/>
  <c r="B299" i="4"/>
  <c r="D299" i="4"/>
  <c r="E299" i="4"/>
  <c r="B300" i="4"/>
  <c r="D300" i="4"/>
  <c r="E300" i="4"/>
  <c r="B301" i="4"/>
  <c r="D301" i="4"/>
  <c r="E301" i="4"/>
  <c r="B302" i="4"/>
  <c r="D302" i="4"/>
  <c r="E302" i="4"/>
  <c r="B303" i="4"/>
  <c r="D303" i="4"/>
  <c r="E303" i="4"/>
  <c r="B304" i="4"/>
  <c r="D304" i="4"/>
  <c r="E304" i="4"/>
  <c r="B305" i="4"/>
  <c r="D305" i="4"/>
  <c r="E305" i="4"/>
  <c r="B306" i="4"/>
  <c r="D306" i="4"/>
  <c r="E306" i="4"/>
  <c r="B307" i="4"/>
  <c r="D307" i="4"/>
  <c r="E307" i="4"/>
  <c r="B308" i="4"/>
  <c r="D308" i="4"/>
  <c r="E308" i="4"/>
  <c r="B309" i="4"/>
  <c r="D309" i="4"/>
  <c r="E309" i="4"/>
  <c r="B310" i="4"/>
  <c r="D310" i="4"/>
  <c r="E310" i="4"/>
  <c r="B311" i="4"/>
  <c r="D311" i="4"/>
  <c r="E311" i="4"/>
  <c r="B312" i="4"/>
  <c r="D312" i="4"/>
  <c r="E312" i="4"/>
  <c r="B313" i="4"/>
  <c r="D313" i="4"/>
  <c r="E313" i="4"/>
  <c r="B314" i="4"/>
  <c r="D314" i="4"/>
  <c r="E314" i="4"/>
  <c r="B315" i="4"/>
  <c r="D315" i="4"/>
  <c r="E315" i="4"/>
  <c r="B316" i="4"/>
  <c r="D316" i="4"/>
  <c r="E316" i="4"/>
  <c r="B317" i="4"/>
  <c r="D317" i="4"/>
  <c r="E317" i="4"/>
  <c r="B318" i="4"/>
  <c r="D318" i="4"/>
  <c r="E318" i="4"/>
  <c r="B319" i="4"/>
  <c r="D319" i="4"/>
  <c r="E319" i="4"/>
  <c r="B320" i="4"/>
  <c r="D320" i="4"/>
  <c r="E320" i="4"/>
  <c r="B321" i="4"/>
  <c r="D321" i="4"/>
  <c r="E321" i="4"/>
  <c r="B322" i="4"/>
  <c r="D322" i="4"/>
  <c r="E322" i="4"/>
  <c r="B323" i="4"/>
  <c r="D323" i="4"/>
  <c r="E323" i="4"/>
  <c r="B324" i="4"/>
  <c r="D324" i="4"/>
  <c r="E324" i="4"/>
  <c r="B325" i="4"/>
  <c r="D325" i="4"/>
  <c r="E325" i="4"/>
  <c r="B326" i="4"/>
  <c r="D326" i="4"/>
  <c r="E326" i="4"/>
  <c r="B327" i="4"/>
  <c r="D327" i="4"/>
  <c r="E327" i="4"/>
  <c r="B328" i="4"/>
  <c r="D328" i="4"/>
  <c r="E328" i="4"/>
  <c r="B329" i="4"/>
  <c r="D329" i="4"/>
  <c r="E329" i="4"/>
  <c r="B330" i="4"/>
  <c r="D330" i="4"/>
  <c r="E330" i="4"/>
  <c r="B331" i="4"/>
  <c r="D331" i="4"/>
  <c r="E331" i="4"/>
  <c r="B332" i="4"/>
  <c r="D332" i="4"/>
  <c r="E332" i="4"/>
  <c r="B333" i="4"/>
  <c r="D333" i="4"/>
  <c r="E333" i="4"/>
  <c r="B334" i="4"/>
  <c r="D334" i="4"/>
  <c r="E334" i="4"/>
  <c r="B335" i="4"/>
  <c r="D335" i="4"/>
  <c r="E335" i="4"/>
  <c r="B336" i="4"/>
  <c r="D336" i="4"/>
  <c r="E336" i="4"/>
  <c r="B337" i="4"/>
  <c r="D337" i="4"/>
  <c r="E337" i="4"/>
  <c r="B338" i="4"/>
  <c r="D338" i="4"/>
  <c r="E338" i="4"/>
  <c r="B339" i="4"/>
  <c r="D339" i="4"/>
  <c r="E339" i="4"/>
  <c r="B340" i="4"/>
  <c r="D340" i="4"/>
  <c r="E340" i="4"/>
  <c r="B341" i="4"/>
  <c r="D341" i="4"/>
  <c r="E341" i="4"/>
  <c r="B342" i="4"/>
  <c r="D342" i="4"/>
  <c r="E342" i="4"/>
  <c r="B343" i="4"/>
  <c r="D343" i="4"/>
  <c r="E343" i="4"/>
  <c r="B344" i="4"/>
  <c r="D344" i="4"/>
  <c r="E344" i="4"/>
  <c r="B345" i="4"/>
  <c r="D345" i="4"/>
  <c r="E345" i="4"/>
  <c r="B346" i="4"/>
  <c r="D346" i="4"/>
  <c r="E346" i="4"/>
  <c r="B347" i="4"/>
  <c r="D347" i="4"/>
  <c r="E347" i="4"/>
  <c r="B348" i="4"/>
  <c r="D348" i="4"/>
  <c r="E348" i="4"/>
  <c r="B349" i="4"/>
  <c r="D349" i="4"/>
  <c r="E349" i="4"/>
  <c r="B350" i="4"/>
  <c r="D350" i="4"/>
  <c r="E350" i="4"/>
  <c r="B351" i="4"/>
  <c r="D351" i="4"/>
  <c r="E351" i="4"/>
  <c r="B352" i="4"/>
  <c r="D352" i="4"/>
  <c r="E352" i="4"/>
  <c r="B353" i="4"/>
  <c r="D353" i="4"/>
  <c r="E353" i="4"/>
  <c r="B354" i="4"/>
  <c r="D354" i="4"/>
  <c r="E354" i="4"/>
  <c r="B355" i="4"/>
  <c r="D355" i="4"/>
  <c r="E355" i="4"/>
  <c r="B356" i="4"/>
  <c r="D356" i="4"/>
  <c r="E356" i="4"/>
  <c r="B357" i="4"/>
  <c r="D357" i="4"/>
  <c r="E357" i="4"/>
  <c r="B358" i="4"/>
  <c r="D358" i="4"/>
  <c r="E358" i="4"/>
  <c r="B359" i="4"/>
  <c r="D359" i="4"/>
  <c r="E359" i="4"/>
  <c r="B360" i="4"/>
  <c r="D360" i="4"/>
  <c r="E360" i="4"/>
  <c r="B361" i="4"/>
  <c r="D361" i="4"/>
  <c r="E361" i="4"/>
  <c r="B362" i="4"/>
  <c r="D362" i="4"/>
  <c r="E362" i="4"/>
  <c r="B363" i="4"/>
  <c r="D363" i="4"/>
  <c r="E363" i="4"/>
  <c r="B364" i="4"/>
  <c r="D364" i="4"/>
  <c r="E364" i="4"/>
  <c r="B365" i="4"/>
  <c r="D365" i="4"/>
  <c r="E365" i="4"/>
  <c r="B366" i="4"/>
  <c r="D366" i="4"/>
  <c r="E366" i="4"/>
  <c r="B367" i="4"/>
  <c r="D367" i="4"/>
  <c r="E367" i="4"/>
  <c r="B368" i="4"/>
  <c r="D368" i="4"/>
  <c r="E368" i="4"/>
  <c r="B369" i="4"/>
  <c r="D369" i="4"/>
  <c r="E369" i="4"/>
  <c r="B370" i="4"/>
  <c r="D370" i="4"/>
  <c r="E370" i="4"/>
  <c r="B371" i="4"/>
  <c r="D371" i="4"/>
  <c r="E371" i="4"/>
  <c r="B372" i="4"/>
  <c r="D372" i="4"/>
  <c r="E372" i="4"/>
  <c r="B373" i="4"/>
  <c r="D373" i="4"/>
  <c r="E373" i="4"/>
  <c r="B374" i="4"/>
  <c r="D374" i="4"/>
  <c r="E374" i="4"/>
  <c r="B375" i="4"/>
  <c r="D375" i="4"/>
  <c r="E375" i="4"/>
  <c r="B376" i="4"/>
  <c r="D376" i="4"/>
  <c r="E376" i="4"/>
  <c r="B377" i="4"/>
  <c r="D377" i="4"/>
  <c r="E377" i="4"/>
  <c r="B378" i="4"/>
  <c r="D378" i="4"/>
  <c r="E378" i="4"/>
  <c r="B379" i="4"/>
  <c r="D379" i="4"/>
  <c r="E379" i="4"/>
  <c r="B380" i="4"/>
  <c r="D380" i="4"/>
  <c r="E380" i="4"/>
  <c r="B381" i="4"/>
  <c r="D381" i="4"/>
  <c r="E381" i="4"/>
  <c r="B382" i="4"/>
  <c r="D382" i="4"/>
  <c r="E382" i="4"/>
  <c r="B383" i="4"/>
  <c r="D383" i="4"/>
  <c r="E383" i="4"/>
  <c r="B384" i="4"/>
  <c r="D384" i="4"/>
  <c r="E384" i="4"/>
  <c r="B385" i="4"/>
  <c r="D385" i="4"/>
  <c r="E385" i="4"/>
  <c r="B386" i="4"/>
  <c r="D386" i="4"/>
  <c r="E386" i="4"/>
  <c r="B387" i="4"/>
  <c r="D387" i="4"/>
  <c r="E387" i="4"/>
  <c r="B388" i="4"/>
  <c r="D388" i="4"/>
  <c r="E388" i="4"/>
  <c r="B389" i="4"/>
  <c r="D389" i="4"/>
  <c r="E389" i="4"/>
  <c r="B390" i="4"/>
  <c r="D390" i="4"/>
  <c r="E390" i="4"/>
  <c r="B391" i="4"/>
  <c r="D391" i="4"/>
  <c r="E391" i="4"/>
  <c r="B392" i="4"/>
  <c r="D392" i="4"/>
  <c r="E392" i="4"/>
  <c r="B393" i="4"/>
  <c r="D393" i="4"/>
  <c r="E393" i="4"/>
  <c r="B394" i="4"/>
  <c r="D394" i="4"/>
  <c r="E394" i="4"/>
  <c r="B395" i="4"/>
  <c r="D395" i="4"/>
  <c r="E395" i="4"/>
  <c r="B396" i="4"/>
  <c r="D396" i="4"/>
  <c r="E396" i="4"/>
  <c r="B397" i="4"/>
  <c r="D397" i="4"/>
  <c r="E397" i="4"/>
  <c r="B398" i="4"/>
  <c r="D398" i="4"/>
  <c r="E398" i="4"/>
  <c r="B399" i="4"/>
  <c r="D399" i="4"/>
  <c r="E399" i="4"/>
  <c r="B400" i="4"/>
  <c r="D400" i="4"/>
  <c r="E400" i="4"/>
  <c r="B401" i="4"/>
  <c r="D401" i="4"/>
  <c r="E401" i="4"/>
  <c r="B402" i="4"/>
  <c r="D402" i="4"/>
  <c r="E402" i="4"/>
  <c r="B403" i="4"/>
  <c r="D403" i="4"/>
  <c r="E403" i="4"/>
  <c r="B404" i="4"/>
  <c r="D404" i="4"/>
  <c r="E404" i="4"/>
  <c r="B405" i="4"/>
  <c r="D405" i="4"/>
  <c r="E405" i="4"/>
  <c r="B406" i="4"/>
  <c r="D406" i="4"/>
  <c r="E406" i="4"/>
  <c r="B407" i="4"/>
  <c r="D407" i="4"/>
  <c r="E407" i="4"/>
  <c r="B408" i="4"/>
  <c r="D408" i="4"/>
  <c r="E408" i="4"/>
  <c r="B409" i="4"/>
  <c r="D409" i="4"/>
  <c r="E409" i="4"/>
  <c r="B410" i="4"/>
  <c r="D410" i="4"/>
  <c r="E410" i="4"/>
  <c r="B411" i="4"/>
  <c r="D411" i="4"/>
  <c r="E411" i="4"/>
  <c r="B412" i="4"/>
  <c r="D412" i="4"/>
  <c r="E412" i="4"/>
  <c r="B413" i="4"/>
  <c r="D413" i="4"/>
  <c r="E413" i="4"/>
  <c r="B414" i="4"/>
  <c r="D414" i="4"/>
  <c r="E414" i="4"/>
  <c r="B415" i="4"/>
  <c r="D415" i="4"/>
  <c r="E415" i="4"/>
  <c r="B416" i="4"/>
  <c r="D416" i="4"/>
  <c r="E416" i="4"/>
  <c r="B417" i="4"/>
  <c r="D417" i="4"/>
  <c r="E417" i="4"/>
  <c r="B418" i="4"/>
  <c r="D418" i="4"/>
  <c r="E418" i="4"/>
  <c r="B419" i="4"/>
  <c r="D419" i="4"/>
  <c r="E419" i="4"/>
  <c r="B420" i="4"/>
  <c r="D420" i="4"/>
  <c r="E420" i="4"/>
  <c r="B421" i="4"/>
  <c r="D421" i="4"/>
  <c r="E421" i="4"/>
  <c r="B422" i="4"/>
  <c r="D422" i="4"/>
  <c r="E422" i="4"/>
  <c r="B423" i="4"/>
  <c r="D423" i="4"/>
  <c r="E423" i="4"/>
  <c r="B424" i="4"/>
  <c r="D424" i="4"/>
  <c r="E424" i="4"/>
  <c r="B425" i="4"/>
  <c r="D425" i="4"/>
  <c r="E425" i="4"/>
  <c r="B426" i="4"/>
  <c r="D426" i="4"/>
  <c r="E426" i="4"/>
  <c r="B427" i="4"/>
  <c r="D427" i="4"/>
  <c r="E427" i="4"/>
  <c r="B428" i="4"/>
  <c r="D428" i="4"/>
  <c r="E428" i="4"/>
  <c r="B429" i="4"/>
  <c r="D429" i="4"/>
  <c r="E429" i="4"/>
  <c r="B430" i="4"/>
  <c r="D430" i="4"/>
  <c r="E430" i="4"/>
  <c r="B431" i="4"/>
  <c r="D431" i="4"/>
  <c r="E431" i="4"/>
  <c r="B432" i="4"/>
  <c r="D432" i="4"/>
  <c r="E432" i="4"/>
  <c r="B433" i="4"/>
  <c r="D433" i="4"/>
  <c r="E433" i="4"/>
  <c r="B434" i="4"/>
  <c r="D434" i="4"/>
  <c r="E434" i="4"/>
  <c r="B435" i="4"/>
  <c r="D435" i="4"/>
  <c r="E435" i="4"/>
  <c r="B436" i="4"/>
  <c r="D436" i="4"/>
  <c r="E436" i="4"/>
  <c r="B437" i="4"/>
  <c r="D437" i="4"/>
  <c r="E437" i="4"/>
  <c r="B438" i="4"/>
  <c r="D438" i="4"/>
  <c r="E438" i="4"/>
  <c r="B439" i="4"/>
  <c r="D439" i="4"/>
  <c r="E439" i="4"/>
  <c r="B440" i="4"/>
  <c r="D440" i="4"/>
  <c r="E440" i="4"/>
  <c r="B441" i="4"/>
  <c r="D441" i="4"/>
  <c r="E441" i="4"/>
  <c r="B442" i="4"/>
  <c r="D442" i="4"/>
  <c r="E442" i="4"/>
  <c r="B443" i="4"/>
  <c r="D443" i="4"/>
  <c r="E443" i="4"/>
  <c r="B444" i="4"/>
  <c r="D444" i="4"/>
  <c r="E444" i="4"/>
  <c r="B445" i="4"/>
  <c r="D445" i="4"/>
  <c r="E445" i="4"/>
  <c r="B446" i="4"/>
  <c r="D446" i="4"/>
  <c r="E446" i="4"/>
  <c r="B447" i="4"/>
  <c r="D447" i="4"/>
  <c r="E447" i="4"/>
  <c r="B448" i="4"/>
  <c r="D448" i="4"/>
  <c r="E448" i="4"/>
  <c r="B449" i="4"/>
  <c r="D449" i="4"/>
  <c r="E449" i="4"/>
  <c r="B450" i="4"/>
  <c r="D450" i="4"/>
  <c r="E450" i="4"/>
  <c r="B451" i="4"/>
  <c r="D451" i="4"/>
  <c r="E451" i="4"/>
  <c r="B452" i="4"/>
  <c r="D452" i="4"/>
  <c r="E452" i="4"/>
  <c r="B453" i="4"/>
  <c r="D453" i="4"/>
  <c r="E453" i="4"/>
  <c r="B454" i="4"/>
  <c r="D454" i="4"/>
  <c r="E454" i="4"/>
  <c r="B455" i="4"/>
  <c r="D455" i="4"/>
  <c r="E455" i="4"/>
  <c r="B456" i="4"/>
  <c r="D456" i="4"/>
  <c r="E456" i="4"/>
  <c r="B457" i="4"/>
  <c r="D457" i="4"/>
  <c r="E457" i="4"/>
  <c r="B458" i="4"/>
  <c r="D458" i="4"/>
  <c r="E458" i="4"/>
  <c r="B459" i="4"/>
  <c r="D459" i="4"/>
  <c r="E459" i="4"/>
  <c r="B460" i="4"/>
  <c r="D460" i="4"/>
  <c r="E460" i="4"/>
  <c r="B461" i="4"/>
  <c r="D461" i="4"/>
  <c r="E461" i="4"/>
  <c r="B462" i="4"/>
  <c r="D462" i="4"/>
  <c r="E462" i="4"/>
  <c r="B463" i="4"/>
  <c r="D463" i="4"/>
  <c r="E463" i="4"/>
  <c r="B464" i="4"/>
  <c r="D464" i="4"/>
  <c r="E464" i="4"/>
  <c r="B465" i="4"/>
  <c r="D465" i="4"/>
  <c r="E465" i="4"/>
  <c r="B466" i="4"/>
  <c r="D466" i="4"/>
  <c r="E466" i="4"/>
  <c r="B467" i="4"/>
  <c r="D467" i="4"/>
  <c r="E467" i="4"/>
  <c r="B468" i="4"/>
  <c r="D468" i="4"/>
  <c r="E468" i="4"/>
  <c r="B469" i="4"/>
  <c r="D469" i="4"/>
  <c r="E469" i="4"/>
  <c r="B470" i="4"/>
  <c r="D470" i="4"/>
  <c r="E470" i="4"/>
  <c r="B471" i="4"/>
  <c r="D471" i="4"/>
  <c r="E471" i="4"/>
  <c r="B472" i="4"/>
  <c r="D472" i="4"/>
  <c r="E472" i="4"/>
  <c r="B473" i="4"/>
  <c r="D473" i="4"/>
  <c r="E473" i="4"/>
  <c r="B474" i="4"/>
  <c r="D474" i="4"/>
  <c r="E474" i="4"/>
  <c r="B475" i="4"/>
  <c r="D475" i="4"/>
  <c r="E475" i="4"/>
  <c r="B476" i="4"/>
  <c r="D476" i="4"/>
  <c r="E476" i="4"/>
  <c r="B477" i="4"/>
  <c r="D477" i="4"/>
  <c r="E477" i="4"/>
  <c r="B478" i="4"/>
  <c r="D478" i="4"/>
  <c r="E478" i="4"/>
  <c r="B479" i="4"/>
  <c r="D479" i="4"/>
  <c r="E479" i="4"/>
  <c r="B480" i="4"/>
  <c r="D480" i="4"/>
  <c r="E480" i="4"/>
  <c r="B481" i="4"/>
  <c r="D481" i="4"/>
  <c r="E481" i="4"/>
  <c r="B482" i="4"/>
  <c r="D482" i="4"/>
  <c r="E482" i="4"/>
  <c r="B483" i="4"/>
  <c r="D483" i="4"/>
  <c r="E483" i="4"/>
  <c r="B484" i="4"/>
  <c r="D484" i="4"/>
  <c r="E484" i="4"/>
  <c r="B485" i="4"/>
  <c r="D485" i="4"/>
  <c r="E485" i="4"/>
  <c r="B486" i="4"/>
  <c r="D486" i="4"/>
  <c r="E486" i="4"/>
  <c r="B487" i="4"/>
  <c r="D487" i="4"/>
  <c r="E487" i="4"/>
  <c r="B488" i="4"/>
  <c r="D488" i="4"/>
  <c r="E488" i="4"/>
  <c r="B489" i="4"/>
  <c r="D489" i="4"/>
  <c r="E489" i="4"/>
  <c r="B490" i="4"/>
  <c r="D490" i="4"/>
  <c r="E490" i="4"/>
  <c r="B491" i="4"/>
  <c r="D491" i="4"/>
  <c r="E491" i="4"/>
  <c r="B492" i="4"/>
  <c r="D492" i="4"/>
  <c r="E492" i="4"/>
  <c r="B493" i="4"/>
  <c r="D493" i="4"/>
  <c r="E493" i="4"/>
  <c r="B494" i="4"/>
  <c r="D494" i="4"/>
  <c r="E494" i="4"/>
  <c r="B495" i="4"/>
  <c r="D495" i="4"/>
  <c r="E495" i="4"/>
  <c r="B496" i="4"/>
  <c r="D496" i="4"/>
  <c r="E496" i="4"/>
  <c r="B497" i="4"/>
  <c r="D497" i="4"/>
  <c r="E497" i="4"/>
  <c r="B498" i="4"/>
  <c r="D498" i="4"/>
  <c r="E498" i="4"/>
  <c r="B499" i="4"/>
  <c r="D499" i="4"/>
  <c r="E499" i="4"/>
  <c r="B500" i="4"/>
  <c r="D500" i="4"/>
  <c r="E500" i="4"/>
  <c r="B501" i="4"/>
  <c r="D501" i="4"/>
  <c r="E501" i="4"/>
  <c r="B502" i="4"/>
  <c r="D502" i="4"/>
  <c r="E502" i="4"/>
  <c r="B503" i="4"/>
  <c r="D503" i="4"/>
  <c r="E503" i="4"/>
  <c r="B504" i="4"/>
  <c r="D504" i="4"/>
  <c r="E504" i="4"/>
  <c r="B505" i="4"/>
  <c r="D505" i="4"/>
  <c r="E505" i="4"/>
  <c r="B506" i="4"/>
  <c r="D506" i="4"/>
  <c r="E506" i="4"/>
  <c r="B507" i="4"/>
  <c r="D507" i="4"/>
  <c r="E507" i="4"/>
  <c r="B508" i="4"/>
  <c r="D508" i="4"/>
  <c r="E508" i="4"/>
  <c r="B509" i="4"/>
  <c r="D509" i="4"/>
  <c r="E509" i="4"/>
  <c r="B510" i="4"/>
  <c r="D510" i="4"/>
  <c r="E510" i="4"/>
  <c r="B511" i="4"/>
  <c r="D511" i="4"/>
  <c r="E511" i="4"/>
  <c r="B512" i="4"/>
  <c r="D512" i="4"/>
  <c r="E512" i="4"/>
  <c r="B513" i="4"/>
  <c r="D513" i="4"/>
  <c r="E513" i="4"/>
  <c r="B514" i="4"/>
  <c r="D514" i="4"/>
  <c r="E514" i="4"/>
  <c r="B515" i="4"/>
  <c r="D515" i="4"/>
  <c r="E515" i="4"/>
  <c r="B516" i="4"/>
  <c r="D516" i="4"/>
  <c r="E516" i="4"/>
  <c r="B517" i="4"/>
  <c r="D517" i="4"/>
  <c r="E517" i="4"/>
  <c r="B518" i="4"/>
  <c r="D518" i="4"/>
  <c r="E518" i="4"/>
  <c r="B519" i="4"/>
  <c r="D519" i="4"/>
  <c r="E519" i="4"/>
  <c r="B520" i="4"/>
  <c r="D520" i="4"/>
  <c r="E520" i="4"/>
  <c r="B521" i="4"/>
  <c r="D521" i="4"/>
  <c r="E521" i="4"/>
  <c r="B522" i="4"/>
  <c r="D522" i="4"/>
  <c r="E522" i="4"/>
  <c r="B523" i="4"/>
  <c r="D523" i="4"/>
  <c r="E523" i="4"/>
  <c r="B524" i="4"/>
  <c r="D524" i="4"/>
  <c r="E524" i="4"/>
  <c r="B525" i="4"/>
  <c r="D525" i="4"/>
  <c r="E525" i="4"/>
  <c r="B526" i="4"/>
  <c r="D526" i="4"/>
  <c r="E526" i="4"/>
  <c r="B527" i="4"/>
  <c r="D527" i="4"/>
  <c r="E527" i="4"/>
  <c r="B528" i="4"/>
  <c r="D528" i="4"/>
  <c r="E528" i="4"/>
  <c r="B529" i="4"/>
  <c r="D529" i="4"/>
  <c r="E529" i="4"/>
  <c r="B530" i="4"/>
  <c r="D530" i="4"/>
  <c r="E530" i="4"/>
  <c r="B531" i="4"/>
  <c r="D531" i="4"/>
  <c r="E531" i="4"/>
  <c r="B532" i="4"/>
  <c r="D532" i="4"/>
  <c r="E532" i="4"/>
  <c r="B533" i="4"/>
  <c r="D533" i="4"/>
  <c r="E533" i="4"/>
  <c r="B534" i="4"/>
  <c r="D534" i="4"/>
  <c r="E534" i="4"/>
  <c r="B535" i="4"/>
  <c r="D535" i="4"/>
  <c r="E535" i="4"/>
  <c r="B536" i="4"/>
  <c r="D536" i="4"/>
  <c r="E536" i="4"/>
  <c r="B537" i="4"/>
  <c r="D537" i="4"/>
  <c r="E537" i="4"/>
  <c r="B538" i="4"/>
  <c r="D538" i="4"/>
  <c r="E538" i="4"/>
  <c r="B539" i="4"/>
  <c r="D539" i="4"/>
  <c r="E539" i="4"/>
  <c r="B540" i="4"/>
  <c r="D540" i="4"/>
  <c r="E540" i="4"/>
  <c r="B541" i="4"/>
  <c r="D541" i="4"/>
  <c r="E541" i="4"/>
  <c r="B542" i="4"/>
  <c r="D542" i="4"/>
  <c r="E542" i="4"/>
  <c r="B543" i="4"/>
  <c r="D543" i="4"/>
  <c r="E543" i="4"/>
  <c r="B544" i="4"/>
  <c r="D544" i="4"/>
  <c r="E544" i="4"/>
  <c r="B545" i="4"/>
  <c r="D545" i="4"/>
  <c r="E545" i="4"/>
  <c r="B546" i="4"/>
  <c r="D546" i="4"/>
  <c r="E546" i="4"/>
  <c r="B547" i="4"/>
  <c r="D547" i="4"/>
  <c r="E547" i="4"/>
  <c r="B548" i="4"/>
  <c r="D548" i="4"/>
  <c r="E548" i="4"/>
  <c r="B549" i="4"/>
  <c r="D549" i="4"/>
  <c r="E549" i="4"/>
  <c r="B550" i="4"/>
  <c r="D550" i="4"/>
  <c r="E550" i="4"/>
  <c r="B551" i="4"/>
  <c r="D551" i="4"/>
  <c r="E551" i="4"/>
  <c r="B552" i="4"/>
  <c r="D552" i="4"/>
  <c r="E552" i="4"/>
  <c r="B553" i="4"/>
  <c r="D553" i="4"/>
  <c r="E553" i="4"/>
  <c r="B554" i="4"/>
  <c r="D554" i="4"/>
  <c r="E554" i="4"/>
  <c r="B555" i="4"/>
  <c r="D555" i="4"/>
  <c r="E555" i="4"/>
  <c r="B556" i="4"/>
  <c r="D556" i="4"/>
  <c r="E556" i="4"/>
  <c r="B557" i="4"/>
  <c r="D557" i="4"/>
  <c r="E557" i="4"/>
  <c r="B558" i="4"/>
  <c r="D558" i="4"/>
  <c r="E558" i="4"/>
  <c r="B559" i="4"/>
  <c r="D559" i="4"/>
  <c r="E559" i="4"/>
  <c r="B560" i="4"/>
  <c r="D560" i="4"/>
  <c r="E560" i="4"/>
  <c r="B561" i="4"/>
  <c r="D561" i="4"/>
  <c r="E561" i="4"/>
  <c r="B562" i="4"/>
  <c r="D562" i="4"/>
  <c r="E562" i="4"/>
  <c r="B563" i="4"/>
  <c r="D563" i="4"/>
  <c r="E563" i="4"/>
  <c r="B564" i="4"/>
  <c r="D564" i="4"/>
  <c r="E564" i="4"/>
  <c r="B565" i="4"/>
  <c r="D565" i="4"/>
  <c r="E565" i="4"/>
  <c r="B566" i="4"/>
  <c r="D566" i="4"/>
  <c r="E566" i="4"/>
  <c r="B567" i="4"/>
  <c r="D567" i="4"/>
  <c r="E567" i="4"/>
  <c r="B568" i="4"/>
  <c r="D568" i="4"/>
  <c r="E568" i="4"/>
  <c r="B569" i="4"/>
  <c r="D569" i="4"/>
  <c r="E569" i="4"/>
  <c r="B570" i="4"/>
  <c r="D570" i="4"/>
  <c r="E570" i="4"/>
  <c r="B571" i="4"/>
  <c r="D571" i="4"/>
  <c r="E571" i="4"/>
  <c r="B572" i="4"/>
  <c r="D572" i="4"/>
  <c r="E572" i="4"/>
  <c r="B573" i="4"/>
  <c r="D573" i="4"/>
  <c r="E573" i="4"/>
  <c r="B574" i="4"/>
  <c r="D574" i="4"/>
  <c r="E574" i="4"/>
  <c r="B575" i="4"/>
  <c r="D575" i="4"/>
  <c r="E575" i="4"/>
  <c r="B576" i="4"/>
  <c r="D576" i="4"/>
  <c r="E576" i="4"/>
  <c r="B577" i="4"/>
  <c r="D577" i="4"/>
  <c r="E577" i="4"/>
  <c r="B578" i="4"/>
  <c r="D578" i="4"/>
  <c r="E578" i="4"/>
  <c r="B579" i="4"/>
  <c r="D579" i="4"/>
  <c r="E579" i="4"/>
  <c r="B580" i="4"/>
  <c r="D580" i="4"/>
  <c r="E580" i="4"/>
  <c r="B581" i="4"/>
  <c r="D581" i="4"/>
  <c r="E581" i="4"/>
  <c r="B582" i="4"/>
  <c r="D582" i="4"/>
  <c r="E582" i="4"/>
  <c r="B583" i="4"/>
  <c r="D583" i="4"/>
  <c r="E583" i="4"/>
  <c r="B584" i="4"/>
  <c r="D584" i="4"/>
  <c r="E584" i="4"/>
  <c r="B585" i="4"/>
  <c r="D585" i="4"/>
  <c r="E585" i="4"/>
  <c r="B586" i="4"/>
  <c r="D586" i="4"/>
  <c r="E586" i="4"/>
  <c r="B587" i="4"/>
  <c r="D587" i="4"/>
  <c r="E587" i="4"/>
  <c r="B588" i="4"/>
  <c r="D588" i="4"/>
  <c r="E588" i="4"/>
  <c r="B589" i="4"/>
  <c r="D589" i="4"/>
  <c r="E589" i="4"/>
  <c r="B590" i="4"/>
  <c r="D590" i="4"/>
  <c r="E590" i="4"/>
  <c r="B591" i="4"/>
  <c r="D591" i="4"/>
  <c r="E591" i="4"/>
  <c r="B592" i="4"/>
  <c r="D592" i="4"/>
  <c r="E592" i="4"/>
  <c r="B593" i="4"/>
  <c r="D593" i="4"/>
  <c r="E593" i="4"/>
  <c r="B594" i="4"/>
  <c r="D594" i="4"/>
  <c r="E594" i="4"/>
  <c r="B595" i="4"/>
  <c r="D595" i="4"/>
  <c r="E595" i="4"/>
  <c r="B596" i="4"/>
  <c r="D596" i="4"/>
  <c r="E596" i="4"/>
  <c r="B597" i="4"/>
  <c r="D597" i="4"/>
  <c r="E597" i="4"/>
  <c r="B598" i="4"/>
  <c r="D598" i="4"/>
  <c r="E598" i="4"/>
  <c r="B599" i="4"/>
  <c r="D599" i="4"/>
  <c r="E599" i="4"/>
  <c r="B600" i="4"/>
  <c r="D600" i="4"/>
  <c r="E600" i="4"/>
  <c r="B601" i="4"/>
  <c r="D601" i="4"/>
  <c r="E601" i="4"/>
  <c r="B602" i="4"/>
  <c r="D602" i="4"/>
  <c r="E602" i="4"/>
  <c r="B603" i="4"/>
  <c r="D603" i="4"/>
  <c r="E603" i="4"/>
  <c r="B604" i="4"/>
  <c r="D604" i="4"/>
  <c r="E604" i="4"/>
  <c r="B605" i="4"/>
  <c r="D605" i="4"/>
  <c r="E605" i="4"/>
  <c r="B606" i="4"/>
  <c r="D606" i="4"/>
  <c r="E606" i="4"/>
  <c r="B607" i="4"/>
  <c r="D607" i="4"/>
  <c r="E607" i="4"/>
  <c r="B608" i="4"/>
  <c r="D608" i="4"/>
  <c r="E608" i="4"/>
  <c r="B609" i="4"/>
  <c r="D609" i="4"/>
  <c r="E609" i="4"/>
  <c r="B610" i="4"/>
  <c r="D610" i="4"/>
  <c r="E610" i="4"/>
  <c r="B611" i="4"/>
  <c r="D611" i="4"/>
  <c r="E611" i="4"/>
  <c r="B612" i="4"/>
  <c r="D612" i="4"/>
  <c r="E612" i="4"/>
  <c r="B613" i="4"/>
  <c r="D613" i="4"/>
  <c r="E613" i="4"/>
  <c r="B614" i="4"/>
  <c r="D614" i="4"/>
  <c r="E614" i="4"/>
  <c r="B615" i="4"/>
  <c r="D615" i="4"/>
  <c r="E615" i="4"/>
  <c r="B616" i="4"/>
  <c r="D616" i="4"/>
  <c r="E616" i="4"/>
  <c r="B617" i="4"/>
  <c r="D617" i="4"/>
  <c r="E617" i="4"/>
  <c r="B618" i="4"/>
  <c r="D618" i="4"/>
  <c r="E618" i="4"/>
  <c r="B619" i="4"/>
  <c r="D619" i="4"/>
  <c r="E619" i="4"/>
  <c r="B620" i="4"/>
  <c r="D620" i="4"/>
  <c r="E620" i="4"/>
  <c r="B621" i="4"/>
  <c r="D621" i="4"/>
  <c r="E621" i="4"/>
  <c r="B622" i="4"/>
  <c r="D622" i="4"/>
  <c r="E622" i="4"/>
  <c r="B623" i="4"/>
  <c r="D623" i="4"/>
  <c r="E623" i="4"/>
  <c r="B624" i="4"/>
  <c r="D624" i="4"/>
  <c r="E624" i="4"/>
  <c r="B625" i="4"/>
  <c r="D625" i="4"/>
  <c r="E625" i="4"/>
  <c r="B626" i="4"/>
  <c r="D626" i="4"/>
  <c r="E626" i="4"/>
  <c r="B627" i="4"/>
  <c r="D627" i="4"/>
  <c r="E627" i="4"/>
  <c r="B628" i="4"/>
  <c r="D628" i="4"/>
  <c r="E628" i="4"/>
  <c r="B629" i="4"/>
  <c r="D629" i="4"/>
  <c r="E629" i="4"/>
  <c r="B630" i="4"/>
  <c r="D630" i="4"/>
  <c r="E630" i="4"/>
  <c r="B631" i="4"/>
  <c r="D631" i="4"/>
  <c r="E631" i="4"/>
  <c r="B632" i="4"/>
  <c r="D632" i="4"/>
  <c r="E632" i="4"/>
  <c r="B633" i="4"/>
  <c r="D633" i="4"/>
  <c r="E633" i="4"/>
  <c r="B634" i="4"/>
  <c r="D634" i="4"/>
  <c r="E634" i="4"/>
  <c r="B635" i="4"/>
  <c r="D635" i="4"/>
  <c r="E635" i="4"/>
  <c r="B636" i="4"/>
  <c r="D636" i="4"/>
  <c r="E636" i="4"/>
  <c r="B637" i="4"/>
  <c r="D637" i="4"/>
  <c r="E637" i="4"/>
  <c r="B638" i="4"/>
  <c r="D638" i="4"/>
  <c r="E638" i="4"/>
  <c r="B639" i="4"/>
  <c r="D639" i="4"/>
  <c r="E639" i="4"/>
  <c r="B640" i="4"/>
  <c r="D640" i="4"/>
  <c r="E640" i="4"/>
  <c r="B641" i="4"/>
  <c r="D641" i="4"/>
  <c r="E641" i="4"/>
  <c r="B642" i="4"/>
  <c r="D642" i="4"/>
  <c r="E642" i="4"/>
  <c r="B643" i="4"/>
  <c r="D643" i="4"/>
  <c r="E643" i="4"/>
  <c r="B644" i="4"/>
  <c r="D644" i="4"/>
  <c r="E644" i="4"/>
  <c r="B645" i="4"/>
  <c r="D645" i="4"/>
  <c r="E645" i="4"/>
  <c r="B646" i="4"/>
  <c r="D646" i="4"/>
  <c r="E646" i="4"/>
  <c r="B647" i="4"/>
  <c r="D647" i="4"/>
  <c r="E647" i="4"/>
  <c r="B648" i="4"/>
  <c r="D648" i="4"/>
  <c r="E648" i="4"/>
  <c r="B649" i="4"/>
  <c r="D649" i="4"/>
  <c r="E649" i="4"/>
  <c r="B650" i="4"/>
  <c r="D650" i="4"/>
  <c r="E650" i="4"/>
  <c r="B651" i="4"/>
  <c r="D651" i="4"/>
  <c r="E651" i="4"/>
  <c r="B652" i="4"/>
  <c r="D652" i="4"/>
  <c r="E652" i="4"/>
  <c r="B653" i="4"/>
  <c r="D653" i="4"/>
  <c r="E653" i="4"/>
  <c r="B654" i="4"/>
  <c r="D654" i="4"/>
  <c r="E654" i="4"/>
  <c r="B655" i="4"/>
  <c r="D655" i="4"/>
  <c r="E655" i="4"/>
  <c r="B656" i="4"/>
  <c r="D656" i="4"/>
  <c r="E656" i="4"/>
  <c r="B657" i="4"/>
  <c r="D657" i="4"/>
  <c r="E657" i="4"/>
  <c r="B658" i="4"/>
  <c r="D658" i="4"/>
  <c r="E658" i="4"/>
  <c r="B659" i="4"/>
  <c r="D659" i="4"/>
  <c r="E659" i="4"/>
  <c r="B660" i="4"/>
  <c r="D660" i="4"/>
  <c r="E660" i="4"/>
  <c r="B661" i="4"/>
  <c r="D661" i="4"/>
  <c r="E661" i="4"/>
  <c r="B662" i="4"/>
  <c r="D662" i="4"/>
  <c r="E662" i="4"/>
  <c r="B663" i="4"/>
  <c r="D663" i="4"/>
  <c r="E663" i="4"/>
  <c r="B664" i="4"/>
  <c r="D664" i="4"/>
  <c r="E664" i="4"/>
  <c r="B665" i="4"/>
  <c r="D665" i="4"/>
  <c r="E665" i="4"/>
  <c r="B666" i="4"/>
  <c r="D666" i="4"/>
  <c r="E666" i="4"/>
  <c r="B667" i="4"/>
  <c r="D667" i="4"/>
  <c r="E667" i="4"/>
  <c r="B668" i="4"/>
  <c r="D668" i="4"/>
  <c r="E668" i="4"/>
  <c r="B669" i="4"/>
  <c r="D669" i="4"/>
  <c r="E669" i="4"/>
  <c r="B670" i="4"/>
  <c r="D670" i="4"/>
  <c r="E670" i="4"/>
  <c r="B671" i="4"/>
  <c r="D671" i="4"/>
  <c r="E671" i="4"/>
  <c r="B672" i="4"/>
  <c r="D672" i="4"/>
  <c r="E672" i="4"/>
  <c r="B673" i="4"/>
  <c r="D673" i="4"/>
  <c r="E673" i="4"/>
  <c r="B674" i="4"/>
  <c r="D674" i="4"/>
  <c r="E674" i="4"/>
  <c r="B675" i="4"/>
  <c r="D675" i="4"/>
  <c r="E675" i="4"/>
  <c r="B676" i="4"/>
  <c r="D676" i="4"/>
  <c r="E676" i="4"/>
  <c r="B677" i="4"/>
  <c r="D677" i="4"/>
  <c r="E677" i="4"/>
  <c r="B678" i="4"/>
  <c r="D678" i="4"/>
  <c r="E678" i="4"/>
  <c r="B679" i="4"/>
  <c r="D679" i="4"/>
  <c r="E679" i="4"/>
  <c r="B680" i="4"/>
  <c r="D680" i="4"/>
  <c r="E680" i="4"/>
  <c r="B681" i="4"/>
  <c r="D681" i="4"/>
  <c r="E681" i="4"/>
  <c r="B682" i="4"/>
  <c r="D682" i="4"/>
  <c r="E682" i="4"/>
  <c r="B683" i="4"/>
  <c r="D683" i="4"/>
  <c r="E683" i="4"/>
  <c r="B684" i="4"/>
  <c r="D684" i="4"/>
  <c r="E684" i="4"/>
  <c r="B685" i="4"/>
  <c r="D685" i="4"/>
  <c r="E685" i="4"/>
  <c r="B686" i="4"/>
  <c r="D686" i="4"/>
  <c r="E686" i="4"/>
  <c r="B687" i="4"/>
  <c r="D687" i="4"/>
  <c r="E687" i="4"/>
  <c r="B688" i="4"/>
  <c r="D688" i="4"/>
  <c r="E688" i="4"/>
  <c r="B689" i="4"/>
  <c r="D689" i="4"/>
  <c r="E689" i="4"/>
  <c r="B690" i="4"/>
  <c r="D690" i="4"/>
  <c r="E690" i="4"/>
  <c r="B691" i="4"/>
  <c r="D691" i="4"/>
  <c r="E691" i="4"/>
  <c r="B692" i="4"/>
  <c r="D692" i="4"/>
  <c r="E692" i="4"/>
  <c r="B693" i="4"/>
  <c r="D693" i="4"/>
  <c r="E693" i="4"/>
  <c r="B694" i="4"/>
  <c r="D694" i="4"/>
  <c r="E694" i="4"/>
  <c r="B695" i="4"/>
  <c r="D695" i="4"/>
  <c r="E695" i="4"/>
  <c r="B696" i="4"/>
  <c r="D696" i="4"/>
  <c r="E696" i="4"/>
  <c r="B697" i="4"/>
  <c r="D697" i="4"/>
  <c r="E697" i="4"/>
  <c r="B698" i="4"/>
  <c r="D698" i="4"/>
  <c r="E698" i="4"/>
  <c r="B699" i="4"/>
  <c r="D699" i="4"/>
  <c r="E699" i="4"/>
  <c r="B700" i="4"/>
  <c r="D700" i="4"/>
  <c r="E700" i="4"/>
  <c r="B701" i="4"/>
  <c r="D701" i="4"/>
  <c r="E701" i="4"/>
  <c r="B702" i="4"/>
  <c r="D702" i="4"/>
  <c r="E702" i="4"/>
  <c r="B703" i="4"/>
  <c r="D703" i="4"/>
  <c r="E703" i="4"/>
  <c r="B704" i="4"/>
  <c r="D704" i="4"/>
  <c r="E704" i="4"/>
  <c r="B705" i="4"/>
  <c r="D705" i="4"/>
  <c r="E705" i="4"/>
  <c r="B706" i="4"/>
  <c r="D706" i="4"/>
  <c r="E706" i="4"/>
  <c r="B707" i="4"/>
  <c r="D707" i="4"/>
  <c r="E707" i="4"/>
  <c r="B708" i="4"/>
  <c r="D708" i="4"/>
  <c r="E708" i="4"/>
  <c r="B709" i="4"/>
  <c r="D709" i="4"/>
  <c r="E709" i="4"/>
  <c r="B710" i="4"/>
  <c r="D710" i="4"/>
  <c r="E710" i="4"/>
  <c r="B711" i="4"/>
  <c r="D711" i="4"/>
  <c r="E711" i="4"/>
  <c r="B712" i="4"/>
  <c r="D712" i="4"/>
  <c r="E712" i="4"/>
  <c r="B713" i="4"/>
  <c r="D713" i="4"/>
  <c r="E713" i="4"/>
  <c r="B714" i="4"/>
  <c r="D714" i="4"/>
  <c r="E714" i="4"/>
  <c r="B715" i="4"/>
  <c r="D715" i="4"/>
  <c r="E715" i="4"/>
  <c r="B716" i="4"/>
  <c r="D716" i="4"/>
  <c r="E716" i="4"/>
  <c r="B717" i="4"/>
  <c r="D717" i="4"/>
  <c r="E717" i="4"/>
  <c r="B718" i="4"/>
  <c r="D718" i="4"/>
  <c r="E718" i="4"/>
  <c r="B719" i="4"/>
  <c r="D719" i="4"/>
  <c r="E719" i="4"/>
  <c r="B720" i="4"/>
  <c r="D720" i="4"/>
  <c r="E720" i="4"/>
  <c r="B721" i="4"/>
  <c r="D721" i="4"/>
  <c r="E721" i="4"/>
  <c r="B722" i="4"/>
  <c r="D722" i="4"/>
  <c r="E722" i="4"/>
  <c r="B723" i="4"/>
  <c r="D723" i="4"/>
  <c r="E723" i="4"/>
  <c r="B724" i="4"/>
  <c r="D724" i="4"/>
  <c r="E724" i="4"/>
  <c r="B725" i="4"/>
  <c r="D725" i="4"/>
  <c r="E725" i="4"/>
  <c r="B726" i="4"/>
  <c r="D726" i="4"/>
  <c r="E726" i="4"/>
  <c r="B727" i="4"/>
  <c r="D727" i="4"/>
  <c r="E727" i="4"/>
  <c r="B728" i="4"/>
  <c r="D728" i="4"/>
  <c r="E728" i="4"/>
  <c r="B729" i="4"/>
  <c r="D729" i="4"/>
  <c r="E729" i="4"/>
  <c r="B730" i="4"/>
  <c r="D730" i="4"/>
  <c r="E730" i="4"/>
  <c r="B731" i="4"/>
  <c r="D731" i="4"/>
  <c r="E731" i="4"/>
  <c r="B732" i="4"/>
  <c r="D732" i="4"/>
  <c r="E732" i="4"/>
  <c r="B733" i="4"/>
  <c r="D733" i="4"/>
  <c r="E733" i="4"/>
  <c r="B734" i="4"/>
  <c r="D734" i="4"/>
  <c r="E734" i="4"/>
  <c r="B735" i="4"/>
  <c r="D735" i="4"/>
  <c r="E735" i="4"/>
  <c r="B736" i="4"/>
  <c r="D736" i="4"/>
  <c r="E736" i="4"/>
  <c r="B737" i="4"/>
  <c r="D737" i="4"/>
  <c r="E737" i="4"/>
  <c r="B738" i="4"/>
  <c r="D738" i="4"/>
  <c r="E738" i="4"/>
  <c r="B739" i="4"/>
  <c r="D739" i="4"/>
  <c r="E739" i="4"/>
  <c r="B740" i="4"/>
  <c r="D740" i="4"/>
  <c r="E740" i="4"/>
  <c r="B741" i="4"/>
  <c r="D741" i="4"/>
  <c r="E741" i="4"/>
  <c r="B742" i="4"/>
  <c r="D742" i="4"/>
  <c r="E742" i="4"/>
  <c r="B743" i="4"/>
  <c r="D743" i="4"/>
  <c r="E743" i="4"/>
  <c r="B744" i="4"/>
  <c r="D744" i="4"/>
  <c r="E744" i="4"/>
  <c r="B745" i="4"/>
  <c r="D745" i="4"/>
  <c r="E745" i="4"/>
  <c r="B746" i="4"/>
  <c r="D746" i="4"/>
  <c r="E746" i="4"/>
  <c r="B747" i="4"/>
  <c r="D747" i="4"/>
  <c r="E747" i="4"/>
  <c r="B748" i="4"/>
  <c r="D748" i="4"/>
  <c r="E748" i="4"/>
  <c r="B749" i="4"/>
  <c r="D749" i="4"/>
  <c r="E749" i="4"/>
  <c r="B750" i="4"/>
  <c r="D750" i="4"/>
  <c r="E750" i="4"/>
  <c r="B751" i="4"/>
  <c r="D751" i="4"/>
  <c r="E751" i="4"/>
  <c r="B752" i="4"/>
  <c r="D752" i="4"/>
  <c r="E752" i="4"/>
  <c r="B753" i="4"/>
  <c r="D753" i="4"/>
  <c r="E753" i="4"/>
  <c r="B754" i="4"/>
  <c r="D754" i="4"/>
  <c r="E754" i="4"/>
  <c r="B755" i="4"/>
  <c r="D755" i="4"/>
  <c r="E755" i="4"/>
  <c r="B756" i="4"/>
  <c r="D756" i="4"/>
  <c r="E756" i="4"/>
  <c r="B757" i="4"/>
  <c r="D757" i="4"/>
  <c r="E757" i="4"/>
  <c r="B758" i="4"/>
  <c r="D758" i="4"/>
  <c r="E758" i="4"/>
  <c r="B759" i="4"/>
  <c r="D759" i="4"/>
  <c r="E759" i="4"/>
  <c r="B760" i="4"/>
  <c r="D760" i="4"/>
  <c r="E760" i="4"/>
  <c r="B761" i="4"/>
  <c r="D761" i="4"/>
  <c r="E761" i="4"/>
  <c r="B762" i="4"/>
  <c r="D762" i="4"/>
  <c r="E762" i="4"/>
  <c r="B763" i="4"/>
  <c r="D763" i="4"/>
  <c r="E763" i="4"/>
  <c r="B764" i="4"/>
  <c r="D764" i="4"/>
  <c r="E764" i="4"/>
  <c r="B765" i="4"/>
  <c r="D765" i="4"/>
  <c r="E765" i="4"/>
  <c r="B766" i="4"/>
  <c r="D766" i="4"/>
  <c r="E766" i="4"/>
  <c r="B767" i="4"/>
  <c r="D767" i="4"/>
  <c r="E767" i="4"/>
  <c r="B768" i="4"/>
  <c r="D768" i="4"/>
  <c r="E768" i="4"/>
  <c r="B769" i="4"/>
  <c r="D769" i="4"/>
  <c r="E769" i="4"/>
  <c r="B770" i="4"/>
  <c r="D770" i="4"/>
  <c r="E770" i="4"/>
  <c r="B771" i="4"/>
  <c r="D771" i="4"/>
  <c r="E771" i="4"/>
  <c r="B772" i="4"/>
  <c r="D772" i="4"/>
  <c r="E772" i="4"/>
  <c r="B773" i="4"/>
  <c r="D773" i="4"/>
  <c r="E773" i="4"/>
  <c r="B774" i="4"/>
  <c r="D774" i="4"/>
  <c r="E774" i="4"/>
  <c r="B775" i="4"/>
  <c r="D775" i="4"/>
  <c r="E775" i="4"/>
  <c r="B776" i="4"/>
  <c r="D776" i="4"/>
  <c r="E776" i="4"/>
  <c r="B777" i="4"/>
  <c r="D777" i="4"/>
  <c r="E777" i="4"/>
  <c r="B778" i="4"/>
  <c r="D778" i="4"/>
  <c r="E778" i="4"/>
  <c r="B779" i="4"/>
  <c r="D779" i="4"/>
  <c r="E779" i="4"/>
  <c r="B780" i="4"/>
  <c r="D780" i="4"/>
  <c r="E780" i="4"/>
  <c r="B781" i="4"/>
  <c r="D781" i="4"/>
  <c r="E781" i="4"/>
  <c r="B782" i="4"/>
  <c r="D782" i="4"/>
  <c r="E782" i="4"/>
  <c r="B783" i="4"/>
  <c r="D783" i="4"/>
  <c r="E783" i="4"/>
  <c r="B784" i="4"/>
  <c r="D784" i="4"/>
  <c r="E784" i="4"/>
  <c r="B785" i="4"/>
  <c r="D785" i="4"/>
  <c r="E785" i="4"/>
  <c r="B786" i="4"/>
  <c r="D786" i="4"/>
  <c r="E786" i="4"/>
  <c r="B787" i="4"/>
  <c r="D787" i="4"/>
  <c r="E787" i="4"/>
  <c r="B788" i="4"/>
  <c r="D788" i="4"/>
  <c r="E788" i="4"/>
  <c r="B789" i="4"/>
  <c r="D789" i="4"/>
  <c r="E789" i="4"/>
  <c r="B790" i="4"/>
  <c r="D790" i="4"/>
  <c r="E790" i="4"/>
  <c r="B791" i="4"/>
  <c r="D791" i="4"/>
  <c r="E791" i="4"/>
  <c r="B792" i="4"/>
  <c r="D792" i="4"/>
  <c r="E792" i="4"/>
  <c r="B793" i="4"/>
  <c r="D793" i="4"/>
  <c r="E793" i="4"/>
  <c r="B794" i="4"/>
  <c r="D794" i="4"/>
  <c r="E794" i="4"/>
  <c r="B795" i="4"/>
  <c r="D795" i="4"/>
  <c r="E795" i="4"/>
  <c r="B796" i="4"/>
  <c r="D796" i="4"/>
  <c r="E796" i="4"/>
  <c r="B797" i="4"/>
  <c r="D797" i="4"/>
  <c r="E797" i="4"/>
  <c r="B798" i="4"/>
  <c r="D798" i="4"/>
  <c r="E798" i="4"/>
  <c r="B799" i="4"/>
  <c r="D799" i="4"/>
  <c r="E799" i="4"/>
  <c r="B800" i="4"/>
  <c r="D800" i="4"/>
  <c r="E800" i="4"/>
  <c r="B801" i="4"/>
  <c r="D801" i="4"/>
  <c r="E801" i="4"/>
  <c r="B802" i="4"/>
  <c r="D802" i="4"/>
  <c r="E802" i="4"/>
  <c r="B803" i="4"/>
  <c r="D803" i="4"/>
  <c r="E803" i="4"/>
  <c r="B804" i="4"/>
  <c r="D804" i="4"/>
  <c r="E804" i="4"/>
  <c r="B805" i="4"/>
  <c r="D805" i="4"/>
  <c r="E805" i="4"/>
  <c r="B806" i="4"/>
  <c r="D806" i="4"/>
  <c r="E806" i="4"/>
  <c r="B807" i="4"/>
  <c r="D807" i="4"/>
  <c r="E807" i="4"/>
  <c r="B808" i="4"/>
  <c r="D808" i="4"/>
  <c r="E808" i="4"/>
  <c r="B809" i="4"/>
  <c r="D809" i="4"/>
  <c r="E809" i="4"/>
  <c r="B810" i="4"/>
  <c r="D810" i="4"/>
  <c r="E810" i="4"/>
  <c r="B811" i="4"/>
  <c r="D811" i="4"/>
  <c r="E811" i="4"/>
  <c r="B812" i="4"/>
  <c r="D812" i="4"/>
  <c r="E812" i="4"/>
  <c r="B813" i="4"/>
  <c r="D813" i="4"/>
  <c r="E813" i="4"/>
  <c r="B814" i="4"/>
  <c r="D814" i="4"/>
  <c r="E814" i="4"/>
  <c r="B815" i="4"/>
  <c r="D815" i="4"/>
  <c r="E815" i="4"/>
  <c r="B816" i="4"/>
  <c r="D816" i="4"/>
  <c r="E816" i="4"/>
  <c r="B817" i="4"/>
  <c r="D817" i="4"/>
  <c r="E817" i="4"/>
  <c r="B818" i="4"/>
  <c r="D818" i="4"/>
  <c r="E818" i="4"/>
  <c r="B819" i="4"/>
  <c r="D819" i="4"/>
  <c r="E819" i="4"/>
  <c r="B820" i="4"/>
  <c r="D820" i="4"/>
  <c r="E820" i="4"/>
  <c r="B821" i="4"/>
  <c r="D821" i="4"/>
  <c r="E821" i="4"/>
  <c r="B822" i="4"/>
  <c r="D822" i="4"/>
  <c r="E822" i="4"/>
  <c r="B823" i="4"/>
  <c r="D823" i="4"/>
  <c r="E823" i="4"/>
  <c r="B824" i="4"/>
  <c r="D824" i="4"/>
  <c r="E824" i="4"/>
  <c r="B825" i="4"/>
  <c r="D825" i="4"/>
  <c r="E825" i="4"/>
  <c r="B826" i="4"/>
  <c r="D826" i="4"/>
  <c r="E826" i="4"/>
  <c r="B827" i="4"/>
  <c r="D827" i="4"/>
  <c r="E827" i="4"/>
  <c r="B828" i="4"/>
  <c r="D828" i="4"/>
  <c r="E828" i="4"/>
  <c r="B829" i="4"/>
  <c r="D829" i="4"/>
  <c r="E829" i="4"/>
  <c r="B830" i="4"/>
  <c r="D830" i="4"/>
  <c r="E830" i="4"/>
  <c r="B831" i="4"/>
  <c r="D831" i="4"/>
  <c r="E831" i="4"/>
  <c r="B832" i="4"/>
  <c r="D832" i="4"/>
  <c r="E832" i="4"/>
  <c r="B833" i="4"/>
  <c r="D833" i="4"/>
  <c r="E833" i="4"/>
  <c r="B834" i="4"/>
  <c r="D834" i="4"/>
  <c r="E834" i="4"/>
  <c r="B835" i="4"/>
  <c r="D835" i="4"/>
  <c r="E835" i="4"/>
  <c r="B836" i="4"/>
  <c r="D836" i="4"/>
  <c r="E836" i="4"/>
  <c r="B837" i="4"/>
  <c r="D837" i="4"/>
  <c r="E837" i="4"/>
  <c r="B838" i="4"/>
  <c r="D838" i="4"/>
  <c r="E838" i="4"/>
  <c r="B839" i="4"/>
  <c r="D839" i="4"/>
  <c r="E839" i="4"/>
  <c r="B840" i="4"/>
  <c r="D840" i="4"/>
  <c r="E840" i="4"/>
  <c r="B841" i="4"/>
  <c r="D841" i="4"/>
  <c r="E841" i="4"/>
  <c r="B842" i="4"/>
  <c r="D842" i="4"/>
  <c r="E842" i="4"/>
  <c r="B843" i="4"/>
  <c r="D843" i="4"/>
  <c r="E843" i="4"/>
  <c r="B844" i="4"/>
  <c r="D844" i="4"/>
  <c r="E844" i="4"/>
  <c r="B845" i="4"/>
  <c r="D845" i="4"/>
  <c r="E845" i="4"/>
  <c r="B846" i="4"/>
  <c r="D846" i="4"/>
  <c r="E846" i="4"/>
  <c r="B847" i="4"/>
  <c r="D847" i="4"/>
  <c r="E847" i="4"/>
  <c r="B848" i="4"/>
  <c r="D848" i="4"/>
  <c r="E848" i="4"/>
  <c r="B849" i="4"/>
  <c r="D849" i="4"/>
  <c r="E849" i="4"/>
  <c r="B850" i="4"/>
  <c r="D850" i="4"/>
  <c r="E850" i="4"/>
  <c r="B851" i="4"/>
  <c r="D851" i="4"/>
  <c r="E851" i="4"/>
  <c r="B852" i="4"/>
  <c r="D852" i="4"/>
  <c r="E852" i="4"/>
  <c r="B853" i="4"/>
  <c r="D853" i="4"/>
  <c r="E853" i="4"/>
  <c r="B854" i="4"/>
  <c r="D854" i="4"/>
  <c r="E854" i="4"/>
  <c r="B855" i="4"/>
  <c r="D855" i="4"/>
  <c r="E855" i="4"/>
  <c r="B856" i="4"/>
  <c r="D856" i="4"/>
  <c r="E856" i="4"/>
  <c r="B857" i="4"/>
  <c r="D857" i="4"/>
  <c r="E857" i="4"/>
  <c r="B858" i="4"/>
  <c r="D858" i="4"/>
  <c r="E858" i="4"/>
  <c r="B859" i="4"/>
  <c r="D859" i="4"/>
  <c r="E859" i="4"/>
  <c r="B860" i="4"/>
  <c r="D860" i="4"/>
  <c r="E860" i="4"/>
  <c r="B861" i="4"/>
  <c r="D861" i="4"/>
  <c r="E861" i="4"/>
  <c r="B862" i="4"/>
  <c r="D862" i="4"/>
  <c r="E862" i="4"/>
  <c r="B863" i="4"/>
  <c r="D863" i="4"/>
  <c r="E863" i="4"/>
  <c r="B864" i="4"/>
  <c r="D864" i="4"/>
  <c r="E864" i="4"/>
  <c r="B865" i="4"/>
  <c r="D865" i="4"/>
  <c r="E865" i="4"/>
  <c r="B866" i="4"/>
  <c r="D866" i="4"/>
  <c r="E866" i="4"/>
  <c r="B867" i="4"/>
  <c r="D867" i="4"/>
  <c r="E867" i="4"/>
  <c r="B868" i="4"/>
  <c r="D868" i="4"/>
  <c r="E868" i="4"/>
  <c r="B869" i="4"/>
  <c r="D869" i="4"/>
  <c r="E869" i="4"/>
  <c r="B870" i="4"/>
  <c r="D870" i="4"/>
  <c r="E870" i="4"/>
  <c r="B871" i="4"/>
  <c r="D871" i="4"/>
  <c r="E871" i="4"/>
  <c r="B872" i="4"/>
  <c r="D872" i="4"/>
  <c r="E872" i="4"/>
  <c r="B873" i="4"/>
  <c r="D873" i="4"/>
  <c r="E873" i="4"/>
  <c r="B874" i="4"/>
  <c r="D874" i="4"/>
  <c r="E874" i="4"/>
  <c r="B875" i="4"/>
  <c r="D875" i="4"/>
  <c r="E875" i="4"/>
  <c r="B876" i="4"/>
  <c r="D876" i="4"/>
  <c r="E876" i="4"/>
  <c r="B877" i="4"/>
  <c r="D877" i="4"/>
  <c r="E877" i="4"/>
  <c r="B878" i="4"/>
  <c r="D878" i="4"/>
  <c r="E878" i="4"/>
  <c r="B879" i="4"/>
  <c r="D879" i="4"/>
  <c r="E879" i="4"/>
  <c r="B880" i="4"/>
  <c r="D880" i="4"/>
  <c r="E880" i="4"/>
  <c r="B881" i="4"/>
  <c r="D881" i="4"/>
  <c r="E881" i="4"/>
  <c r="B882" i="4"/>
  <c r="D882" i="4"/>
  <c r="E882" i="4"/>
  <c r="B883" i="4"/>
  <c r="D883" i="4"/>
  <c r="E883" i="4"/>
  <c r="B884" i="4"/>
  <c r="D884" i="4"/>
  <c r="E884" i="4"/>
  <c r="B885" i="4"/>
  <c r="D885" i="4"/>
  <c r="E885" i="4"/>
  <c r="B886" i="4"/>
  <c r="D886" i="4"/>
  <c r="E886" i="4"/>
  <c r="B887" i="4"/>
  <c r="D887" i="4"/>
  <c r="E887" i="4"/>
  <c r="B888" i="4"/>
  <c r="D888" i="4"/>
  <c r="E888" i="4"/>
  <c r="B889" i="4"/>
  <c r="D889" i="4"/>
  <c r="E889" i="4"/>
  <c r="B890" i="4"/>
  <c r="D890" i="4"/>
  <c r="E890" i="4"/>
  <c r="B891" i="4"/>
  <c r="D891" i="4"/>
  <c r="E891" i="4"/>
  <c r="B892" i="4"/>
  <c r="D892" i="4"/>
  <c r="E892" i="4"/>
  <c r="B893" i="4"/>
  <c r="D893" i="4"/>
  <c r="E893" i="4"/>
  <c r="B894" i="4"/>
  <c r="D894" i="4"/>
  <c r="E894" i="4"/>
  <c r="B895" i="4"/>
  <c r="D895" i="4"/>
  <c r="E895" i="4"/>
  <c r="B896" i="4"/>
  <c r="D896" i="4"/>
  <c r="E896" i="4"/>
  <c r="B897" i="4"/>
  <c r="D897" i="4"/>
  <c r="E897" i="4"/>
  <c r="B898" i="4"/>
  <c r="D898" i="4"/>
  <c r="E898" i="4"/>
  <c r="B899" i="4"/>
  <c r="D899" i="4"/>
  <c r="E899" i="4"/>
  <c r="B900" i="4"/>
  <c r="D900" i="4"/>
  <c r="E900" i="4"/>
  <c r="B901" i="4"/>
  <c r="D901" i="4"/>
  <c r="E901" i="4"/>
  <c r="B902" i="4"/>
  <c r="D902" i="4"/>
  <c r="E902" i="4"/>
  <c r="B903" i="4"/>
  <c r="D903" i="4"/>
  <c r="E903" i="4"/>
  <c r="B904" i="4"/>
  <c r="D904" i="4"/>
  <c r="E904" i="4"/>
  <c r="B905" i="4"/>
  <c r="D905" i="4"/>
  <c r="E905" i="4"/>
  <c r="B906" i="4"/>
  <c r="D906" i="4"/>
  <c r="E906" i="4"/>
  <c r="B907" i="4"/>
  <c r="D907" i="4"/>
  <c r="E907" i="4"/>
  <c r="B908" i="4"/>
  <c r="D908" i="4"/>
  <c r="E908" i="4"/>
  <c r="B909" i="4"/>
  <c r="D909" i="4"/>
  <c r="E909" i="4"/>
  <c r="B910" i="4"/>
  <c r="D910" i="4"/>
  <c r="E910" i="4"/>
  <c r="B911" i="4"/>
  <c r="D911" i="4"/>
  <c r="E911" i="4"/>
  <c r="B912" i="4"/>
  <c r="D912" i="4"/>
  <c r="E912" i="4"/>
  <c r="B913" i="4"/>
  <c r="D913" i="4"/>
  <c r="E913" i="4"/>
  <c r="B914" i="4"/>
  <c r="D914" i="4"/>
  <c r="E914" i="4"/>
  <c r="B915" i="4"/>
  <c r="D915" i="4"/>
  <c r="E915" i="4"/>
  <c r="B916" i="4"/>
  <c r="D916" i="4"/>
  <c r="E916" i="4"/>
  <c r="B917" i="4"/>
  <c r="D917" i="4"/>
  <c r="E917" i="4"/>
  <c r="B918" i="4"/>
  <c r="D918" i="4"/>
  <c r="E918" i="4"/>
  <c r="B919" i="4"/>
  <c r="D919" i="4"/>
  <c r="E919" i="4"/>
  <c r="B920" i="4"/>
  <c r="D920" i="4"/>
  <c r="E920" i="4"/>
  <c r="B921" i="4"/>
  <c r="D921" i="4"/>
  <c r="E921" i="4"/>
  <c r="B922" i="4"/>
  <c r="D922" i="4"/>
  <c r="E922" i="4"/>
  <c r="B923" i="4"/>
  <c r="D923" i="4"/>
  <c r="E923" i="4"/>
  <c r="B924" i="4"/>
  <c r="D924" i="4"/>
  <c r="E924" i="4"/>
  <c r="B925" i="4"/>
  <c r="D925" i="4"/>
  <c r="E925" i="4"/>
  <c r="B926" i="4"/>
  <c r="D926" i="4"/>
  <c r="E926" i="4"/>
  <c r="B927" i="4"/>
  <c r="D927" i="4"/>
  <c r="E927" i="4"/>
  <c r="B928" i="4"/>
  <c r="D928" i="4"/>
  <c r="E928" i="4"/>
  <c r="B929" i="4"/>
  <c r="D929" i="4"/>
  <c r="E929" i="4"/>
  <c r="B930" i="4"/>
  <c r="D930" i="4"/>
  <c r="E930" i="4"/>
  <c r="B931" i="4"/>
  <c r="D931" i="4"/>
  <c r="E931" i="4"/>
  <c r="B932" i="4"/>
  <c r="D932" i="4"/>
  <c r="E932" i="4"/>
  <c r="B933" i="4"/>
  <c r="D933" i="4"/>
  <c r="E933" i="4"/>
  <c r="B934" i="4"/>
  <c r="D934" i="4"/>
  <c r="E934" i="4"/>
  <c r="B935" i="4"/>
  <c r="D935" i="4"/>
  <c r="E935" i="4"/>
  <c r="B936" i="4"/>
  <c r="D936" i="4"/>
  <c r="E936" i="4"/>
  <c r="B937" i="4"/>
  <c r="D937" i="4"/>
  <c r="E937" i="4"/>
  <c r="B938" i="4"/>
  <c r="D938" i="4"/>
  <c r="E938" i="4"/>
  <c r="B939" i="4"/>
  <c r="D939" i="4"/>
  <c r="E939" i="4"/>
  <c r="B940" i="4"/>
  <c r="D940" i="4"/>
  <c r="E940" i="4"/>
  <c r="B941" i="4"/>
  <c r="D941" i="4"/>
  <c r="E941" i="4"/>
  <c r="B942" i="4"/>
  <c r="D942" i="4"/>
  <c r="E942" i="4"/>
  <c r="B943" i="4"/>
  <c r="D943" i="4"/>
  <c r="E943" i="4"/>
  <c r="B944" i="4"/>
  <c r="D944" i="4"/>
  <c r="E944" i="4"/>
  <c r="B945" i="4"/>
  <c r="D945" i="4"/>
  <c r="E945" i="4"/>
  <c r="B946" i="4"/>
  <c r="D946" i="4"/>
  <c r="E946" i="4"/>
  <c r="B947" i="4"/>
  <c r="D947" i="4"/>
  <c r="E947" i="4"/>
  <c r="B948" i="4"/>
  <c r="D948" i="4"/>
  <c r="E948" i="4"/>
  <c r="B949" i="4"/>
  <c r="D949" i="4"/>
  <c r="E949" i="4"/>
  <c r="B950" i="4"/>
  <c r="D950" i="4"/>
  <c r="E950" i="4"/>
  <c r="B951" i="4"/>
  <c r="D951" i="4"/>
  <c r="E951" i="4"/>
  <c r="B952" i="4"/>
  <c r="D952" i="4"/>
  <c r="E952" i="4"/>
  <c r="B953" i="4"/>
  <c r="D953" i="4"/>
  <c r="E953" i="4"/>
  <c r="B954" i="4"/>
  <c r="D954" i="4"/>
  <c r="E954" i="4"/>
  <c r="B955" i="4"/>
  <c r="D955" i="4"/>
  <c r="E955" i="4"/>
  <c r="B956" i="4"/>
  <c r="D956" i="4"/>
  <c r="E956" i="4"/>
  <c r="B957" i="4"/>
  <c r="D957" i="4"/>
  <c r="E957" i="4"/>
  <c r="D35" i="4"/>
  <c r="E35" i="4"/>
  <c r="B35" i="4"/>
  <c r="F50" i="11" l="1"/>
  <c r="F50" i="10"/>
  <c r="F50" i="9"/>
  <c r="F50" i="8"/>
  <c r="F49" i="11"/>
  <c r="F49" i="10"/>
  <c r="F49" i="9"/>
  <c r="F49" i="8"/>
  <c r="F48" i="11"/>
  <c r="F48" i="10"/>
  <c r="F48" i="9"/>
  <c r="F48" i="8"/>
  <c r="C103" i="23"/>
  <c r="C103" i="21"/>
  <c r="C103" i="20"/>
  <c r="C103" i="19"/>
  <c r="C103" i="18"/>
  <c r="C103" i="17"/>
  <c r="C103" i="16"/>
  <c r="C103" i="15"/>
  <c r="C103" i="14"/>
  <c r="C103" i="13"/>
  <c r="C103" i="12"/>
  <c r="C103" i="11"/>
  <c r="C103" i="10"/>
  <c r="C103" i="9"/>
  <c r="C103" i="8"/>
  <c r="C103" i="7"/>
  <c r="C103" i="6"/>
  <c r="C103" i="22"/>
  <c r="E105" i="21"/>
  <c r="E105" i="20"/>
  <c r="E105" i="19"/>
  <c r="E105" i="18"/>
  <c r="E105" i="17"/>
  <c r="E105" i="16"/>
  <c r="E105" i="15"/>
  <c r="E105" i="14"/>
  <c r="E105" i="13"/>
  <c r="E105" i="12"/>
  <c r="E105" i="11"/>
  <c r="E105" i="10"/>
  <c r="E105" i="9"/>
  <c r="E105" i="8"/>
  <c r="E105" i="7"/>
  <c r="E105" i="6"/>
  <c r="E105" i="22"/>
  <c r="E103" i="21"/>
  <c r="E103" i="20"/>
  <c r="E103" i="19"/>
  <c r="E103" i="18"/>
  <c r="E103" i="17"/>
  <c r="E103" i="16"/>
  <c r="E103" i="15"/>
  <c r="E103" i="14"/>
  <c r="E103" i="13"/>
  <c r="E103" i="12"/>
  <c r="E103" i="11"/>
  <c r="E103" i="10"/>
  <c r="E103" i="9"/>
  <c r="E103" i="8"/>
  <c r="E103" i="7"/>
  <c r="E103" i="6"/>
  <c r="E103" i="22"/>
  <c r="E103" i="23"/>
  <c r="E105" i="23"/>
  <c r="J2" i="4"/>
  <c r="E38" i="21" s="1"/>
  <c r="F50" i="22"/>
  <c r="F50" i="21"/>
  <c r="F50" i="20"/>
  <c r="F50" i="19"/>
  <c r="F50" i="18"/>
  <c r="F50" i="17"/>
  <c r="F50" i="16"/>
  <c r="F50" i="15"/>
  <c r="F50" i="14"/>
  <c r="F50" i="13"/>
  <c r="F50" i="12"/>
  <c r="F50" i="7"/>
  <c r="F50" i="6"/>
  <c r="F50" i="23"/>
  <c r="F49" i="22"/>
  <c r="F49" i="21"/>
  <c r="F49" i="20"/>
  <c r="F49" i="19"/>
  <c r="F49" i="18"/>
  <c r="F49" i="17"/>
  <c r="F49" i="16"/>
  <c r="F49" i="15"/>
  <c r="F49" i="14"/>
  <c r="F49" i="13"/>
  <c r="F49" i="12"/>
  <c r="F49" i="7"/>
  <c r="F49" i="6"/>
  <c r="F49" i="23"/>
  <c r="F48" i="22"/>
  <c r="F48" i="21"/>
  <c r="F48" i="20"/>
  <c r="F48" i="19"/>
  <c r="F48" i="18"/>
  <c r="F48" i="17"/>
  <c r="F48" i="16"/>
  <c r="F48" i="15"/>
  <c r="F48" i="14"/>
  <c r="F48" i="13"/>
  <c r="F48" i="12"/>
  <c r="F48" i="7"/>
  <c r="F48" i="6"/>
  <c r="F48" i="23"/>
  <c r="F8" i="22"/>
  <c r="F8" i="21"/>
  <c r="F8" i="20"/>
  <c r="F8" i="19"/>
  <c r="F8" i="18"/>
  <c r="F8" i="17"/>
  <c r="F8" i="16"/>
  <c r="F8" i="15"/>
  <c r="F8" i="14"/>
  <c r="F8" i="13"/>
  <c r="F8" i="12"/>
  <c r="F8" i="11"/>
  <c r="F8" i="10"/>
  <c r="F8" i="9"/>
  <c r="F8" i="8"/>
  <c r="F8" i="7"/>
  <c r="F8" i="6"/>
  <c r="F8" i="23"/>
  <c r="H24" i="3"/>
  <c r="H25" i="3"/>
  <c r="H26" i="3"/>
  <c r="H27" i="3"/>
  <c r="H28" i="3"/>
  <c r="H29" i="3"/>
  <c r="H30" i="3"/>
  <c r="H31" i="3"/>
  <c r="H23" i="3"/>
  <c r="H20" i="3"/>
  <c r="H21" i="3"/>
  <c r="H22" i="3"/>
  <c r="H19" i="3"/>
  <c r="H16" i="3"/>
  <c r="H17" i="3"/>
  <c r="H18" i="3"/>
  <c r="H15" i="3"/>
  <c r="H14" i="3"/>
  <c r="H13" i="3"/>
  <c r="H12" i="3"/>
  <c r="H11" i="3"/>
  <c r="H10" i="3"/>
  <c r="H9" i="3"/>
  <c r="H8" i="3"/>
  <c r="H7" i="3"/>
  <c r="H6" i="3"/>
  <c r="H4" i="3"/>
  <c r="H5" i="3"/>
  <c r="H3" i="3"/>
  <c r="H4" i="25"/>
  <c r="H5" i="25"/>
  <c r="H6" i="25"/>
  <c r="H7" i="25"/>
  <c r="H8" i="25"/>
  <c r="H9" i="25"/>
  <c r="H10" i="25"/>
  <c r="H11" i="25"/>
  <c r="H12" i="25"/>
  <c r="H13" i="25"/>
  <c r="H14" i="25"/>
  <c r="H15" i="25"/>
  <c r="H16" i="25"/>
  <c r="H17" i="25"/>
  <c r="H18" i="25"/>
  <c r="H19" i="25"/>
  <c r="H20" i="25"/>
  <c r="H21" i="25"/>
  <c r="H22" i="25"/>
  <c r="H23" i="25"/>
  <c r="H24" i="25"/>
  <c r="H25" i="25"/>
  <c r="H26" i="25"/>
  <c r="H27" i="25"/>
  <c r="H28" i="25"/>
  <c r="H29" i="25"/>
  <c r="H30" i="25"/>
  <c r="H31" i="25"/>
  <c r="H32" i="25"/>
  <c r="H33" i="25"/>
  <c r="H34" i="25"/>
  <c r="H35" i="25"/>
  <c r="H36" i="25"/>
  <c r="H37" i="25"/>
  <c r="H38" i="25"/>
  <c r="H39" i="25"/>
  <c r="H40" i="25"/>
  <c r="H41" i="25"/>
  <c r="H3" i="25"/>
  <c r="G3" i="24"/>
  <c r="G913" i="24" l="1"/>
  <c r="C945" i="4"/>
  <c r="F945" i="4" s="1"/>
  <c r="G857" i="24"/>
  <c r="C889" i="4"/>
  <c r="F889" i="4" s="1"/>
  <c r="G793" i="24"/>
  <c r="C825" i="4"/>
  <c r="F825" i="4" s="1"/>
  <c r="G745" i="24"/>
  <c r="C777" i="4"/>
  <c r="F777" i="4" s="1"/>
  <c r="G689" i="24"/>
  <c r="C721" i="4"/>
  <c r="F721" i="4" s="1"/>
  <c r="G625" i="24"/>
  <c r="C657" i="4"/>
  <c r="F657" i="4" s="1"/>
  <c r="G569" i="24"/>
  <c r="C601" i="4"/>
  <c r="F601" i="4" s="1"/>
  <c r="G505" i="24"/>
  <c r="C537" i="4"/>
  <c r="F537" i="4" s="1"/>
  <c r="G441" i="24"/>
  <c r="C473" i="4"/>
  <c r="F473" i="4" s="1"/>
  <c r="G377" i="24"/>
  <c r="C409" i="4"/>
  <c r="F409" i="4" s="1"/>
  <c r="G329" i="24"/>
  <c r="C361" i="4"/>
  <c r="F361" i="4" s="1"/>
  <c r="G265" i="24"/>
  <c r="C297" i="4"/>
  <c r="F297" i="4" s="1"/>
  <c r="G225" i="24"/>
  <c r="C257" i="4"/>
  <c r="F257" i="4" s="1"/>
  <c r="G169" i="24"/>
  <c r="C201" i="4"/>
  <c r="F201" i="4" s="1"/>
  <c r="G97" i="24"/>
  <c r="C129" i="4"/>
  <c r="F129" i="4" s="1"/>
  <c r="G17" i="24"/>
  <c r="C49" i="4"/>
  <c r="F49" i="4" s="1"/>
  <c r="G880" i="24"/>
  <c r="C912" i="4"/>
  <c r="F912" i="4" s="1"/>
  <c r="G895" i="24"/>
  <c r="C927" i="4"/>
  <c r="F927" i="4" s="1"/>
  <c r="G887" i="24"/>
  <c r="C919" i="4"/>
  <c r="F919" i="4" s="1"/>
  <c r="G879" i="24"/>
  <c r="C911" i="4"/>
  <c r="F911" i="4" s="1"/>
  <c r="G871" i="24"/>
  <c r="C903" i="4"/>
  <c r="F903" i="4" s="1"/>
  <c r="G863" i="24"/>
  <c r="C895" i="4"/>
  <c r="F895" i="4" s="1"/>
  <c r="G855" i="24"/>
  <c r="C887" i="4"/>
  <c r="F887" i="4" s="1"/>
  <c r="G847" i="24"/>
  <c r="C879" i="4"/>
  <c r="F879" i="4" s="1"/>
  <c r="G839" i="24"/>
  <c r="C871" i="4"/>
  <c r="F871" i="4" s="1"/>
  <c r="G831" i="24"/>
  <c r="C863" i="4"/>
  <c r="F863" i="4" s="1"/>
  <c r="G823" i="24"/>
  <c r="C855" i="4"/>
  <c r="F855" i="4" s="1"/>
  <c r="G815" i="24"/>
  <c r="C847" i="4"/>
  <c r="F847" i="4" s="1"/>
  <c r="G807" i="24"/>
  <c r="C839" i="4"/>
  <c r="F839" i="4" s="1"/>
  <c r="G799" i="24"/>
  <c r="C831" i="4"/>
  <c r="F831" i="4" s="1"/>
  <c r="G791" i="24"/>
  <c r="C823" i="4"/>
  <c r="F823" i="4" s="1"/>
  <c r="G783" i="24"/>
  <c r="C815" i="4"/>
  <c r="F815" i="4" s="1"/>
  <c r="G775" i="24"/>
  <c r="C807" i="4"/>
  <c r="F807" i="4" s="1"/>
  <c r="G767" i="24"/>
  <c r="C799" i="4"/>
  <c r="F799" i="4" s="1"/>
  <c r="G759" i="24"/>
  <c r="C791" i="4"/>
  <c r="F791" i="4" s="1"/>
  <c r="G751" i="24"/>
  <c r="C783" i="4"/>
  <c r="F783" i="4" s="1"/>
  <c r="G743" i="24"/>
  <c r="C775" i="4"/>
  <c r="F775" i="4" s="1"/>
  <c r="G735" i="24"/>
  <c r="C767" i="4"/>
  <c r="F767" i="4" s="1"/>
  <c r="G727" i="24"/>
  <c r="C759" i="4"/>
  <c r="F759" i="4" s="1"/>
  <c r="G719" i="24"/>
  <c r="C751" i="4"/>
  <c r="F751" i="4" s="1"/>
  <c r="G711" i="24"/>
  <c r="C743" i="4"/>
  <c r="F743" i="4" s="1"/>
  <c r="G703" i="24"/>
  <c r="C735" i="4"/>
  <c r="F735" i="4" s="1"/>
  <c r="G695" i="24"/>
  <c r="C727" i="4"/>
  <c r="F727" i="4" s="1"/>
  <c r="G687" i="24"/>
  <c r="C719" i="4"/>
  <c r="F719" i="4" s="1"/>
  <c r="G679" i="24"/>
  <c r="C711" i="4"/>
  <c r="F711" i="4" s="1"/>
  <c r="G671" i="24"/>
  <c r="C703" i="4"/>
  <c r="F703" i="4" s="1"/>
  <c r="G663" i="24"/>
  <c r="C695" i="4"/>
  <c r="F695" i="4" s="1"/>
  <c r="G655" i="24"/>
  <c r="C687" i="4"/>
  <c r="F687" i="4" s="1"/>
  <c r="G647" i="24"/>
  <c r="C679" i="4"/>
  <c r="F679" i="4" s="1"/>
  <c r="G639" i="24"/>
  <c r="C671" i="4"/>
  <c r="F671" i="4" s="1"/>
  <c r="G631" i="24"/>
  <c r="C663" i="4"/>
  <c r="F663" i="4" s="1"/>
  <c r="G623" i="24"/>
  <c r="C655" i="4"/>
  <c r="F655" i="4" s="1"/>
  <c r="G615" i="24"/>
  <c r="C647" i="4"/>
  <c r="F647" i="4" s="1"/>
  <c r="G607" i="24"/>
  <c r="C639" i="4"/>
  <c r="F639" i="4" s="1"/>
  <c r="G599" i="24"/>
  <c r="C631" i="4"/>
  <c r="F631" i="4" s="1"/>
  <c r="G591" i="24"/>
  <c r="C623" i="4"/>
  <c r="F623" i="4" s="1"/>
  <c r="G583" i="24"/>
  <c r="C615" i="4"/>
  <c r="F615" i="4" s="1"/>
  <c r="G575" i="24"/>
  <c r="C607" i="4"/>
  <c r="F607" i="4" s="1"/>
  <c r="G567" i="24"/>
  <c r="C599" i="4"/>
  <c r="F599" i="4" s="1"/>
  <c r="G559" i="24"/>
  <c r="C591" i="4"/>
  <c r="F591" i="4" s="1"/>
  <c r="G551" i="24"/>
  <c r="C583" i="4"/>
  <c r="F583" i="4" s="1"/>
  <c r="G543" i="24"/>
  <c r="C575" i="4"/>
  <c r="F575" i="4" s="1"/>
  <c r="G535" i="24"/>
  <c r="C567" i="4"/>
  <c r="F567" i="4" s="1"/>
  <c r="G527" i="24"/>
  <c r="C559" i="4"/>
  <c r="F559" i="4" s="1"/>
  <c r="G519" i="24"/>
  <c r="C551" i="4"/>
  <c r="F551" i="4" s="1"/>
  <c r="G511" i="24"/>
  <c r="C543" i="4"/>
  <c r="F543" i="4" s="1"/>
  <c r="G503" i="24"/>
  <c r="C535" i="4"/>
  <c r="F535" i="4" s="1"/>
  <c r="G495" i="24"/>
  <c r="C527" i="4"/>
  <c r="F527" i="4" s="1"/>
  <c r="G487" i="24"/>
  <c r="C519" i="4"/>
  <c r="F519" i="4" s="1"/>
  <c r="G479" i="24"/>
  <c r="C511" i="4"/>
  <c r="F511" i="4" s="1"/>
  <c r="G471" i="24"/>
  <c r="C503" i="4"/>
  <c r="F503" i="4" s="1"/>
  <c r="G463" i="24"/>
  <c r="C495" i="4"/>
  <c r="F495" i="4" s="1"/>
  <c r="G455" i="24"/>
  <c r="C487" i="4"/>
  <c r="F487" i="4" s="1"/>
  <c r="G447" i="24"/>
  <c r="C479" i="4"/>
  <c r="F479" i="4" s="1"/>
  <c r="G439" i="24"/>
  <c r="C471" i="4"/>
  <c r="F471" i="4" s="1"/>
  <c r="G431" i="24"/>
  <c r="C463" i="4"/>
  <c r="F463" i="4" s="1"/>
  <c r="G423" i="24"/>
  <c r="C455" i="4"/>
  <c r="F455" i="4" s="1"/>
  <c r="G415" i="24"/>
  <c r="C447" i="4"/>
  <c r="F447" i="4" s="1"/>
  <c r="G407" i="24"/>
  <c r="C439" i="4"/>
  <c r="F439" i="4" s="1"/>
  <c r="G399" i="24"/>
  <c r="C431" i="4"/>
  <c r="F431" i="4" s="1"/>
  <c r="G391" i="24"/>
  <c r="C423" i="4"/>
  <c r="F423" i="4" s="1"/>
  <c r="G383" i="24"/>
  <c r="C415" i="4"/>
  <c r="F415" i="4" s="1"/>
  <c r="G375" i="24"/>
  <c r="C407" i="4"/>
  <c r="F407" i="4" s="1"/>
  <c r="G367" i="24"/>
  <c r="C399" i="4"/>
  <c r="F399" i="4" s="1"/>
  <c r="G359" i="24"/>
  <c r="C391" i="4"/>
  <c r="F391" i="4" s="1"/>
  <c r="G351" i="24"/>
  <c r="C383" i="4"/>
  <c r="F383" i="4" s="1"/>
  <c r="G343" i="24"/>
  <c r="C375" i="4"/>
  <c r="F375" i="4" s="1"/>
  <c r="G335" i="24"/>
  <c r="C367" i="4"/>
  <c r="F367" i="4" s="1"/>
  <c r="G327" i="24"/>
  <c r="C359" i="4"/>
  <c r="F359" i="4" s="1"/>
  <c r="G319" i="24"/>
  <c r="C351" i="4"/>
  <c r="F351" i="4" s="1"/>
  <c r="G311" i="24"/>
  <c r="C343" i="4"/>
  <c r="F343" i="4" s="1"/>
  <c r="G303" i="24"/>
  <c r="C335" i="4"/>
  <c r="F335" i="4" s="1"/>
  <c r="G295" i="24"/>
  <c r="C327" i="4"/>
  <c r="F327" i="4" s="1"/>
  <c r="G287" i="24"/>
  <c r="C319" i="4"/>
  <c r="F319" i="4" s="1"/>
  <c r="G279" i="24"/>
  <c r="C311" i="4"/>
  <c r="F311" i="4" s="1"/>
  <c r="G271" i="24"/>
  <c r="C303" i="4"/>
  <c r="F303" i="4" s="1"/>
  <c r="G263" i="24"/>
  <c r="C295" i="4"/>
  <c r="F295" i="4" s="1"/>
  <c r="G255" i="24"/>
  <c r="C287" i="4"/>
  <c r="F287" i="4" s="1"/>
  <c r="G247" i="24"/>
  <c r="C279" i="4"/>
  <c r="F279" i="4" s="1"/>
  <c r="G239" i="24"/>
  <c r="C271" i="4"/>
  <c r="F271" i="4" s="1"/>
  <c r="G231" i="24"/>
  <c r="C263" i="4"/>
  <c r="F263" i="4" s="1"/>
  <c r="G223" i="24"/>
  <c r="C255" i="4"/>
  <c r="F255" i="4" s="1"/>
  <c r="G215" i="24"/>
  <c r="C247" i="4"/>
  <c r="F247" i="4" s="1"/>
  <c r="G207" i="24"/>
  <c r="C239" i="4"/>
  <c r="F239" i="4" s="1"/>
  <c r="G199" i="24"/>
  <c r="C231" i="4"/>
  <c r="F231" i="4" s="1"/>
  <c r="G191" i="24"/>
  <c r="C223" i="4"/>
  <c r="F223" i="4" s="1"/>
  <c r="G183" i="24"/>
  <c r="C215" i="4"/>
  <c r="F215" i="4" s="1"/>
  <c r="G175" i="24"/>
  <c r="C207" i="4"/>
  <c r="F207" i="4" s="1"/>
  <c r="G167" i="24"/>
  <c r="C199" i="4"/>
  <c r="F199" i="4" s="1"/>
  <c r="G159" i="24"/>
  <c r="C191" i="4"/>
  <c r="F191" i="4" s="1"/>
  <c r="G151" i="24"/>
  <c r="C183" i="4"/>
  <c r="F183" i="4" s="1"/>
  <c r="G143" i="24"/>
  <c r="C175" i="4"/>
  <c r="F175" i="4" s="1"/>
  <c r="G135" i="24"/>
  <c r="C167" i="4"/>
  <c r="F167" i="4" s="1"/>
  <c r="G127" i="24"/>
  <c r="C159" i="4"/>
  <c r="F159" i="4" s="1"/>
  <c r="G119" i="24"/>
  <c r="C151" i="4"/>
  <c r="F151" i="4" s="1"/>
  <c r="G111" i="24"/>
  <c r="C143" i="4"/>
  <c r="F143" i="4" s="1"/>
  <c r="G103" i="24"/>
  <c r="C135" i="4"/>
  <c r="F135" i="4" s="1"/>
  <c r="G95" i="24"/>
  <c r="C127" i="4"/>
  <c r="F127" i="4" s="1"/>
  <c r="G87" i="24"/>
  <c r="C119" i="4"/>
  <c r="F119" i="4" s="1"/>
  <c r="G79" i="24"/>
  <c r="C111" i="4"/>
  <c r="F111" i="4" s="1"/>
  <c r="G71" i="24"/>
  <c r="C103" i="4"/>
  <c r="F103" i="4" s="1"/>
  <c r="G63" i="24"/>
  <c r="C95" i="4"/>
  <c r="F95" i="4" s="1"/>
  <c r="G55" i="24"/>
  <c r="C87" i="4"/>
  <c r="F87" i="4" s="1"/>
  <c r="G47" i="24"/>
  <c r="C79" i="4"/>
  <c r="F79" i="4" s="1"/>
  <c r="G39" i="24"/>
  <c r="C71" i="4"/>
  <c r="F71" i="4" s="1"/>
  <c r="G31" i="24"/>
  <c r="C63" i="4"/>
  <c r="F63" i="4" s="1"/>
  <c r="G23" i="24"/>
  <c r="C55" i="4"/>
  <c r="F55" i="4" s="1"/>
  <c r="G15" i="24"/>
  <c r="C47" i="4"/>
  <c r="F47" i="4" s="1"/>
  <c r="G7" i="24"/>
  <c r="C39" i="4"/>
  <c r="F39" i="4" s="1"/>
  <c r="G921" i="24"/>
  <c r="C953" i="4"/>
  <c r="F953" i="4" s="1"/>
  <c r="G865" i="24"/>
  <c r="C897" i="4"/>
  <c r="F897" i="4" s="1"/>
  <c r="G809" i="24"/>
  <c r="C841" i="4"/>
  <c r="F841" i="4" s="1"/>
  <c r="G761" i="24"/>
  <c r="C793" i="4"/>
  <c r="F793" i="4" s="1"/>
  <c r="G705" i="24"/>
  <c r="C737" i="4"/>
  <c r="F737" i="4" s="1"/>
  <c r="G649" i="24"/>
  <c r="C681" i="4"/>
  <c r="F681" i="4" s="1"/>
  <c r="G601" i="24"/>
  <c r="C633" i="4"/>
  <c r="F633" i="4" s="1"/>
  <c r="G545" i="24"/>
  <c r="C577" i="4"/>
  <c r="F577" i="4" s="1"/>
  <c r="G481" i="24"/>
  <c r="C513" i="4"/>
  <c r="F513" i="4" s="1"/>
  <c r="G425" i="24"/>
  <c r="C457" i="4"/>
  <c r="F457" i="4" s="1"/>
  <c r="G369" i="24"/>
  <c r="C401" i="4"/>
  <c r="F401" i="4" s="1"/>
  <c r="G313" i="24"/>
  <c r="C345" i="4"/>
  <c r="F345" i="4" s="1"/>
  <c r="G257" i="24"/>
  <c r="C289" i="4"/>
  <c r="F289" i="4" s="1"/>
  <c r="G201" i="24"/>
  <c r="C233" i="4"/>
  <c r="F233" i="4" s="1"/>
  <c r="G153" i="24"/>
  <c r="C185" i="4"/>
  <c r="F185" i="4" s="1"/>
  <c r="G113" i="24"/>
  <c r="C145" i="4"/>
  <c r="F145" i="4" s="1"/>
  <c r="G49" i="24"/>
  <c r="C81" i="4"/>
  <c r="F81" i="4" s="1"/>
  <c r="G904" i="24"/>
  <c r="C936" i="4"/>
  <c r="F936" i="4" s="1"/>
  <c r="G919" i="24"/>
  <c r="C951" i="4"/>
  <c r="F951" i="4" s="1"/>
  <c r="G918" i="24"/>
  <c r="C950" i="4"/>
  <c r="F950" i="4" s="1"/>
  <c r="G910" i="24"/>
  <c r="C942" i="4"/>
  <c r="F942" i="4" s="1"/>
  <c r="G902" i="24"/>
  <c r="C934" i="4"/>
  <c r="F934" i="4" s="1"/>
  <c r="G894" i="24"/>
  <c r="C926" i="4"/>
  <c r="F926" i="4" s="1"/>
  <c r="G886" i="24"/>
  <c r="C918" i="4"/>
  <c r="F918" i="4" s="1"/>
  <c r="G878" i="24"/>
  <c r="C910" i="4"/>
  <c r="F910" i="4" s="1"/>
  <c r="G870" i="24"/>
  <c r="C902" i="4"/>
  <c r="F902" i="4" s="1"/>
  <c r="G862" i="24"/>
  <c r="C894" i="4"/>
  <c r="F894" i="4" s="1"/>
  <c r="G854" i="24"/>
  <c r="C886" i="4"/>
  <c r="F886" i="4" s="1"/>
  <c r="G846" i="24"/>
  <c r="C878" i="4"/>
  <c r="F878" i="4" s="1"/>
  <c r="G838" i="24"/>
  <c r="C870" i="4"/>
  <c r="F870" i="4" s="1"/>
  <c r="G830" i="24"/>
  <c r="C862" i="4"/>
  <c r="F862" i="4" s="1"/>
  <c r="G822" i="24"/>
  <c r="C854" i="4"/>
  <c r="F854" i="4" s="1"/>
  <c r="G814" i="24"/>
  <c r="C846" i="4"/>
  <c r="F846" i="4" s="1"/>
  <c r="G806" i="24"/>
  <c r="C838" i="4"/>
  <c r="F838" i="4" s="1"/>
  <c r="G798" i="24"/>
  <c r="C830" i="4"/>
  <c r="F830" i="4" s="1"/>
  <c r="G790" i="24"/>
  <c r="C822" i="4"/>
  <c r="F822" i="4" s="1"/>
  <c r="G782" i="24"/>
  <c r="C814" i="4"/>
  <c r="F814" i="4" s="1"/>
  <c r="G774" i="24"/>
  <c r="C806" i="4"/>
  <c r="F806" i="4" s="1"/>
  <c r="G766" i="24"/>
  <c r="C798" i="4"/>
  <c r="F798" i="4" s="1"/>
  <c r="G758" i="24"/>
  <c r="C790" i="4"/>
  <c r="F790" i="4" s="1"/>
  <c r="G750" i="24"/>
  <c r="C782" i="4"/>
  <c r="F782" i="4" s="1"/>
  <c r="G742" i="24"/>
  <c r="C774" i="4"/>
  <c r="F774" i="4" s="1"/>
  <c r="G734" i="24"/>
  <c r="C766" i="4"/>
  <c r="F766" i="4" s="1"/>
  <c r="G726" i="24"/>
  <c r="C758" i="4"/>
  <c r="F758" i="4" s="1"/>
  <c r="G718" i="24"/>
  <c r="C750" i="4"/>
  <c r="F750" i="4" s="1"/>
  <c r="G710" i="24"/>
  <c r="C742" i="4"/>
  <c r="F742" i="4" s="1"/>
  <c r="G702" i="24"/>
  <c r="C734" i="4"/>
  <c r="F734" i="4" s="1"/>
  <c r="G694" i="24"/>
  <c r="C726" i="4"/>
  <c r="F726" i="4" s="1"/>
  <c r="G686" i="24"/>
  <c r="C718" i="4"/>
  <c r="F718" i="4" s="1"/>
  <c r="G678" i="24"/>
  <c r="C710" i="4"/>
  <c r="F710" i="4" s="1"/>
  <c r="G670" i="24"/>
  <c r="C702" i="4"/>
  <c r="F702" i="4" s="1"/>
  <c r="G662" i="24"/>
  <c r="C694" i="4"/>
  <c r="F694" i="4" s="1"/>
  <c r="G654" i="24"/>
  <c r="C686" i="4"/>
  <c r="F686" i="4" s="1"/>
  <c r="G646" i="24"/>
  <c r="C678" i="4"/>
  <c r="F678" i="4" s="1"/>
  <c r="G638" i="24"/>
  <c r="C670" i="4"/>
  <c r="F670" i="4" s="1"/>
  <c r="G630" i="24"/>
  <c r="C662" i="4"/>
  <c r="F662" i="4" s="1"/>
  <c r="G622" i="24"/>
  <c r="C654" i="4"/>
  <c r="F654" i="4" s="1"/>
  <c r="G614" i="24"/>
  <c r="C646" i="4"/>
  <c r="F646" i="4" s="1"/>
  <c r="G606" i="24"/>
  <c r="C638" i="4"/>
  <c r="F638" i="4" s="1"/>
  <c r="G598" i="24"/>
  <c r="C630" i="4"/>
  <c r="F630" i="4" s="1"/>
  <c r="G590" i="24"/>
  <c r="C622" i="4"/>
  <c r="F622" i="4" s="1"/>
  <c r="G582" i="24"/>
  <c r="C614" i="4"/>
  <c r="F614" i="4" s="1"/>
  <c r="G574" i="24"/>
  <c r="C606" i="4"/>
  <c r="F606" i="4" s="1"/>
  <c r="G566" i="24"/>
  <c r="C598" i="4"/>
  <c r="F598" i="4" s="1"/>
  <c r="G558" i="24"/>
  <c r="C590" i="4"/>
  <c r="F590" i="4" s="1"/>
  <c r="G550" i="24"/>
  <c r="C582" i="4"/>
  <c r="F582" i="4" s="1"/>
  <c r="G542" i="24"/>
  <c r="C574" i="4"/>
  <c r="F574" i="4" s="1"/>
  <c r="G534" i="24"/>
  <c r="C566" i="4"/>
  <c r="F566" i="4" s="1"/>
  <c r="G526" i="24"/>
  <c r="C558" i="4"/>
  <c r="F558" i="4" s="1"/>
  <c r="G518" i="24"/>
  <c r="C550" i="4"/>
  <c r="F550" i="4" s="1"/>
  <c r="G510" i="24"/>
  <c r="C542" i="4"/>
  <c r="F542" i="4" s="1"/>
  <c r="G502" i="24"/>
  <c r="C534" i="4"/>
  <c r="F534" i="4" s="1"/>
  <c r="G494" i="24"/>
  <c r="C526" i="4"/>
  <c r="F526" i="4" s="1"/>
  <c r="G486" i="24"/>
  <c r="C518" i="4"/>
  <c r="F518" i="4" s="1"/>
  <c r="G478" i="24"/>
  <c r="C510" i="4"/>
  <c r="F510" i="4" s="1"/>
  <c r="G470" i="24"/>
  <c r="C502" i="4"/>
  <c r="F502" i="4" s="1"/>
  <c r="G462" i="24"/>
  <c r="C494" i="4"/>
  <c r="F494" i="4" s="1"/>
  <c r="G454" i="24"/>
  <c r="C486" i="4"/>
  <c r="F486" i="4" s="1"/>
  <c r="G446" i="24"/>
  <c r="C478" i="4"/>
  <c r="F478" i="4" s="1"/>
  <c r="G438" i="24"/>
  <c r="C470" i="4"/>
  <c r="F470" i="4" s="1"/>
  <c r="G430" i="24"/>
  <c r="C462" i="4"/>
  <c r="F462" i="4" s="1"/>
  <c r="G422" i="24"/>
  <c r="C454" i="4"/>
  <c r="F454" i="4" s="1"/>
  <c r="G414" i="24"/>
  <c r="C446" i="4"/>
  <c r="F446" i="4" s="1"/>
  <c r="G406" i="24"/>
  <c r="C438" i="4"/>
  <c r="F438" i="4" s="1"/>
  <c r="G398" i="24"/>
  <c r="C430" i="4"/>
  <c r="F430" i="4" s="1"/>
  <c r="G390" i="24"/>
  <c r="C422" i="4"/>
  <c r="F422" i="4" s="1"/>
  <c r="G382" i="24"/>
  <c r="C414" i="4"/>
  <c r="F414" i="4" s="1"/>
  <c r="G374" i="24"/>
  <c r="C406" i="4"/>
  <c r="F406" i="4" s="1"/>
  <c r="G366" i="24"/>
  <c r="C398" i="4"/>
  <c r="F398" i="4" s="1"/>
  <c r="G358" i="24"/>
  <c r="C390" i="4"/>
  <c r="F390" i="4" s="1"/>
  <c r="G350" i="24"/>
  <c r="C382" i="4"/>
  <c r="F382" i="4" s="1"/>
  <c r="G342" i="24"/>
  <c r="C374" i="4"/>
  <c r="F374" i="4" s="1"/>
  <c r="G334" i="24"/>
  <c r="C366" i="4"/>
  <c r="F366" i="4" s="1"/>
  <c r="G326" i="24"/>
  <c r="C358" i="4"/>
  <c r="F358" i="4" s="1"/>
  <c r="G318" i="24"/>
  <c r="C350" i="4"/>
  <c r="F350" i="4" s="1"/>
  <c r="G310" i="24"/>
  <c r="C342" i="4"/>
  <c r="F342" i="4" s="1"/>
  <c r="G302" i="24"/>
  <c r="C334" i="4"/>
  <c r="F334" i="4" s="1"/>
  <c r="G294" i="24"/>
  <c r="C326" i="4"/>
  <c r="F326" i="4" s="1"/>
  <c r="G286" i="24"/>
  <c r="C318" i="4"/>
  <c r="F318" i="4" s="1"/>
  <c r="G278" i="24"/>
  <c r="C310" i="4"/>
  <c r="F310" i="4" s="1"/>
  <c r="G270" i="24"/>
  <c r="C302" i="4"/>
  <c r="F302" i="4" s="1"/>
  <c r="G262" i="24"/>
  <c r="C294" i="4"/>
  <c r="F294" i="4" s="1"/>
  <c r="G254" i="24"/>
  <c r="C286" i="4"/>
  <c r="F286" i="4" s="1"/>
  <c r="G246" i="24"/>
  <c r="C278" i="4"/>
  <c r="F278" i="4" s="1"/>
  <c r="G238" i="24"/>
  <c r="C270" i="4"/>
  <c r="F270" i="4" s="1"/>
  <c r="G230" i="24"/>
  <c r="C262" i="4"/>
  <c r="F262" i="4" s="1"/>
  <c r="G222" i="24"/>
  <c r="C254" i="4"/>
  <c r="F254" i="4" s="1"/>
  <c r="G214" i="24"/>
  <c r="C246" i="4"/>
  <c r="F246" i="4" s="1"/>
  <c r="G206" i="24"/>
  <c r="C238" i="4"/>
  <c r="F238" i="4" s="1"/>
  <c r="G198" i="24"/>
  <c r="C230" i="4"/>
  <c r="F230" i="4" s="1"/>
  <c r="G190" i="24"/>
  <c r="C222" i="4"/>
  <c r="F222" i="4" s="1"/>
  <c r="G182" i="24"/>
  <c r="C214" i="4"/>
  <c r="F214" i="4" s="1"/>
  <c r="G174" i="24"/>
  <c r="C206" i="4"/>
  <c r="F206" i="4" s="1"/>
  <c r="G166" i="24"/>
  <c r="C198" i="4"/>
  <c r="F198" i="4" s="1"/>
  <c r="G158" i="24"/>
  <c r="C190" i="4"/>
  <c r="F190" i="4" s="1"/>
  <c r="G150" i="24"/>
  <c r="C182" i="4"/>
  <c r="F182" i="4" s="1"/>
  <c r="G142" i="24"/>
  <c r="C174" i="4"/>
  <c r="F174" i="4" s="1"/>
  <c r="G134" i="24"/>
  <c r="C166" i="4"/>
  <c r="F166" i="4" s="1"/>
  <c r="G126" i="24"/>
  <c r="C158" i="4"/>
  <c r="F158" i="4" s="1"/>
  <c r="G118" i="24"/>
  <c r="C150" i="4"/>
  <c r="F150" i="4" s="1"/>
  <c r="G110" i="24"/>
  <c r="C142" i="4"/>
  <c r="F142" i="4" s="1"/>
  <c r="G102" i="24"/>
  <c r="C134" i="4"/>
  <c r="F134" i="4" s="1"/>
  <c r="G94" i="24"/>
  <c r="C126" i="4"/>
  <c r="F126" i="4" s="1"/>
  <c r="G86" i="24"/>
  <c r="C118" i="4"/>
  <c r="F118" i="4" s="1"/>
  <c r="G78" i="24"/>
  <c r="C110" i="4"/>
  <c r="F110" i="4" s="1"/>
  <c r="G70" i="24"/>
  <c r="C102" i="4"/>
  <c r="F102" i="4" s="1"/>
  <c r="G62" i="24"/>
  <c r="C94" i="4"/>
  <c r="F94" i="4" s="1"/>
  <c r="G54" i="24"/>
  <c r="C86" i="4"/>
  <c r="F86" i="4" s="1"/>
  <c r="G46" i="24"/>
  <c r="C78" i="4"/>
  <c r="F78" i="4" s="1"/>
  <c r="G38" i="24"/>
  <c r="C70" i="4"/>
  <c r="F70" i="4" s="1"/>
  <c r="G30" i="24"/>
  <c r="C62" i="4"/>
  <c r="F62" i="4" s="1"/>
  <c r="G22" i="24"/>
  <c r="C54" i="4"/>
  <c r="F54" i="4" s="1"/>
  <c r="G14" i="24"/>
  <c r="C46" i="4"/>
  <c r="F46" i="4" s="1"/>
  <c r="G6" i="24"/>
  <c r="C38" i="4"/>
  <c r="F38" i="4" s="1"/>
  <c r="G897" i="24"/>
  <c r="C929" i="4"/>
  <c r="F929" i="4" s="1"/>
  <c r="G825" i="24"/>
  <c r="C857" i="4"/>
  <c r="F857" i="4" s="1"/>
  <c r="G737" i="24"/>
  <c r="C769" i="4"/>
  <c r="F769" i="4" s="1"/>
  <c r="G673" i="24"/>
  <c r="C705" i="4"/>
  <c r="F705" i="4" s="1"/>
  <c r="G609" i="24"/>
  <c r="C641" i="4"/>
  <c r="F641" i="4" s="1"/>
  <c r="G553" i="24"/>
  <c r="C585" i="4"/>
  <c r="F585" i="4" s="1"/>
  <c r="G497" i="24"/>
  <c r="C529" i="4"/>
  <c r="F529" i="4" s="1"/>
  <c r="G457" i="24"/>
  <c r="C489" i="4"/>
  <c r="F489" i="4" s="1"/>
  <c r="G401" i="24"/>
  <c r="C433" i="4"/>
  <c r="F433" i="4" s="1"/>
  <c r="G345" i="24"/>
  <c r="C377" i="4"/>
  <c r="F377" i="4" s="1"/>
  <c r="G289" i="24"/>
  <c r="C321" i="4"/>
  <c r="F321" i="4" s="1"/>
  <c r="G233" i="24"/>
  <c r="C265" i="4"/>
  <c r="F265" i="4" s="1"/>
  <c r="G177" i="24"/>
  <c r="C209" i="4"/>
  <c r="F209" i="4" s="1"/>
  <c r="G121" i="24"/>
  <c r="C153" i="4"/>
  <c r="F153" i="4" s="1"/>
  <c r="G25" i="24"/>
  <c r="C57" i="4"/>
  <c r="F57" i="4" s="1"/>
  <c r="G888" i="24"/>
  <c r="C920" i="4"/>
  <c r="F920" i="4" s="1"/>
  <c r="G911" i="24"/>
  <c r="C943" i="4"/>
  <c r="F943" i="4" s="1"/>
  <c r="G925" i="24"/>
  <c r="C957" i="4"/>
  <c r="F957" i="4" s="1"/>
  <c r="G917" i="24"/>
  <c r="C949" i="4"/>
  <c r="F949" i="4" s="1"/>
  <c r="G909" i="24"/>
  <c r="C941" i="4"/>
  <c r="F941" i="4" s="1"/>
  <c r="G901" i="24"/>
  <c r="C933" i="4"/>
  <c r="F933" i="4" s="1"/>
  <c r="G893" i="24"/>
  <c r="C925" i="4"/>
  <c r="F925" i="4" s="1"/>
  <c r="G885" i="24"/>
  <c r="C917" i="4"/>
  <c r="F917" i="4" s="1"/>
  <c r="G877" i="24"/>
  <c r="C909" i="4"/>
  <c r="F909" i="4" s="1"/>
  <c r="G869" i="24"/>
  <c r="C901" i="4"/>
  <c r="F901" i="4" s="1"/>
  <c r="G861" i="24"/>
  <c r="C893" i="4"/>
  <c r="F893" i="4" s="1"/>
  <c r="G853" i="24"/>
  <c r="C885" i="4"/>
  <c r="F885" i="4" s="1"/>
  <c r="G845" i="24"/>
  <c r="C877" i="4"/>
  <c r="F877" i="4" s="1"/>
  <c r="G837" i="24"/>
  <c r="C869" i="4"/>
  <c r="F869" i="4" s="1"/>
  <c r="G829" i="24"/>
  <c r="C861" i="4"/>
  <c r="F861" i="4" s="1"/>
  <c r="G821" i="24"/>
  <c r="C853" i="4"/>
  <c r="F853" i="4" s="1"/>
  <c r="G813" i="24"/>
  <c r="C845" i="4"/>
  <c r="F845" i="4" s="1"/>
  <c r="G805" i="24"/>
  <c r="C837" i="4"/>
  <c r="F837" i="4" s="1"/>
  <c r="G797" i="24"/>
  <c r="C829" i="4"/>
  <c r="F829" i="4" s="1"/>
  <c r="G789" i="24"/>
  <c r="C821" i="4"/>
  <c r="F821" i="4" s="1"/>
  <c r="G781" i="24"/>
  <c r="C813" i="4"/>
  <c r="F813" i="4" s="1"/>
  <c r="G773" i="24"/>
  <c r="C805" i="4"/>
  <c r="F805" i="4" s="1"/>
  <c r="G765" i="24"/>
  <c r="C797" i="4"/>
  <c r="F797" i="4" s="1"/>
  <c r="G757" i="24"/>
  <c r="C789" i="4"/>
  <c r="F789" i="4" s="1"/>
  <c r="G749" i="24"/>
  <c r="C781" i="4"/>
  <c r="F781" i="4" s="1"/>
  <c r="G741" i="24"/>
  <c r="C773" i="4"/>
  <c r="F773" i="4" s="1"/>
  <c r="G733" i="24"/>
  <c r="C765" i="4"/>
  <c r="F765" i="4" s="1"/>
  <c r="G725" i="24"/>
  <c r="C757" i="4"/>
  <c r="F757" i="4" s="1"/>
  <c r="G717" i="24"/>
  <c r="C749" i="4"/>
  <c r="F749" i="4" s="1"/>
  <c r="G709" i="24"/>
  <c r="C741" i="4"/>
  <c r="F741" i="4" s="1"/>
  <c r="G701" i="24"/>
  <c r="C733" i="4"/>
  <c r="F733" i="4" s="1"/>
  <c r="G693" i="24"/>
  <c r="C725" i="4"/>
  <c r="F725" i="4" s="1"/>
  <c r="G685" i="24"/>
  <c r="C717" i="4"/>
  <c r="F717" i="4" s="1"/>
  <c r="G677" i="24"/>
  <c r="C709" i="4"/>
  <c r="F709" i="4" s="1"/>
  <c r="G669" i="24"/>
  <c r="C701" i="4"/>
  <c r="F701" i="4" s="1"/>
  <c r="G661" i="24"/>
  <c r="C693" i="4"/>
  <c r="F693" i="4" s="1"/>
  <c r="G653" i="24"/>
  <c r="C685" i="4"/>
  <c r="F685" i="4" s="1"/>
  <c r="G645" i="24"/>
  <c r="C677" i="4"/>
  <c r="F677" i="4" s="1"/>
  <c r="G637" i="24"/>
  <c r="C669" i="4"/>
  <c r="F669" i="4" s="1"/>
  <c r="G629" i="24"/>
  <c r="C661" i="4"/>
  <c r="F661" i="4" s="1"/>
  <c r="G621" i="24"/>
  <c r="C653" i="4"/>
  <c r="F653" i="4" s="1"/>
  <c r="G613" i="24"/>
  <c r="C645" i="4"/>
  <c r="F645" i="4" s="1"/>
  <c r="G605" i="24"/>
  <c r="C637" i="4"/>
  <c r="F637" i="4" s="1"/>
  <c r="G597" i="24"/>
  <c r="C629" i="4"/>
  <c r="F629" i="4" s="1"/>
  <c r="G589" i="24"/>
  <c r="C621" i="4"/>
  <c r="F621" i="4" s="1"/>
  <c r="G581" i="24"/>
  <c r="C613" i="4"/>
  <c r="F613" i="4" s="1"/>
  <c r="G573" i="24"/>
  <c r="C605" i="4"/>
  <c r="F605" i="4" s="1"/>
  <c r="G565" i="24"/>
  <c r="C597" i="4"/>
  <c r="F597" i="4" s="1"/>
  <c r="G557" i="24"/>
  <c r="C589" i="4"/>
  <c r="F589" i="4" s="1"/>
  <c r="G549" i="24"/>
  <c r="C581" i="4"/>
  <c r="F581" i="4" s="1"/>
  <c r="G541" i="24"/>
  <c r="C573" i="4"/>
  <c r="F573" i="4" s="1"/>
  <c r="G533" i="24"/>
  <c r="C565" i="4"/>
  <c r="F565" i="4" s="1"/>
  <c r="G525" i="24"/>
  <c r="C557" i="4"/>
  <c r="F557" i="4" s="1"/>
  <c r="G517" i="24"/>
  <c r="C549" i="4"/>
  <c r="F549" i="4" s="1"/>
  <c r="G509" i="24"/>
  <c r="C541" i="4"/>
  <c r="F541" i="4" s="1"/>
  <c r="G501" i="24"/>
  <c r="C533" i="4"/>
  <c r="F533" i="4" s="1"/>
  <c r="G493" i="24"/>
  <c r="C525" i="4"/>
  <c r="F525" i="4" s="1"/>
  <c r="G485" i="24"/>
  <c r="C517" i="4"/>
  <c r="F517" i="4" s="1"/>
  <c r="G477" i="24"/>
  <c r="C509" i="4"/>
  <c r="F509" i="4" s="1"/>
  <c r="G469" i="24"/>
  <c r="C501" i="4"/>
  <c r="F501" i="4" s="1"/>
  <c r="G461" i="24"/>
  <c r="C493" i="4"/>
  <c r="F493" i="4" s="1"/>
  <c r="G453" i="24"/>
  <c r="C485" i="4"/>
  <c r="F485" i="4" s="1"/>
  <c r="G445" i="24"/>
  <c r="C477" i="4"/>
  <c r="F477" i="4" s="1"/>
  <c r="G437" i="24"/>
  <c r="C469" i="4"/>
  <c r="F469" i="4" s="1"/>
  <c r="G429" i="24"/>
  <c r="C461" i="4"/>
  <c r="F461" i="4" s="1"/>
  <c r="G421" i="24"/>
  <c r="C453" i="4"/>
  <c r="F453" i="4" s="1"/>
  <c r="G413" i="24"/>
  <c r="C445" i="4"/>
  <c r="F445" i="4" s="1"/>
  <c r="G405" i="24"/>
  <c r="C437" i="4"/>
  <c r="F437" i="4" s="1"/>
  <c r="G397" i="24"/>
  <c r="C429" i="4"/>
  <c r="F429" i="4" s="1"/>
  <c r="G389" i="24"/>
  <c r="C421" i="4"/>
  <c r="F421" i="4" s="1"/>
  <c r="G381" i="24"/>
  <c r="C413" i="4"/>
  <c r="F413" i="4" s="1"/>
  <c r="G373" i="24"/>
  <c r="C405" i="4"/>
  <c r="F405" i="4" s="1"/>
  <c r="G365" i="24"/>
  <c r="C397" i="4"/>
  <c r="F397" i="4" s="1"/>
  <c r="G357" i="24"/>
  <c r="C389" i="4"/>
  <c r="F389" i="4" s="1"/>
  <c r="G349" i="24"/>
  <c r="C381" i="4"/>
  <c r="F381" i="4" s="1"/>
  <c r="G341" i="24"/>
  <c r="C373" i="4"/>
  <c r="F373" i="4" s="1"/>
  <c r="G333" i="24"/>
  <c r="C365" i="4"/>
  <c r="F365" i="4" s="1"/>
  <c r="G325" i="24"/>
  <c r="C357" i="4"/>
  <c r="F357" i="4" s="1"/>
  <c r="G317" i="24"/>
  <c r="C349" i="4"/>
  <c r="F349" i="4" s="1"/>
  <c r="G309" i="24"/>
  <c r="C341" i="4"/>
  <c r="F341" i="4" s="1"/>
  <c r="G301" i="24"/>
  <c r="C333" i="4"/>
  <c r="F333" i="4" s="1"/>
  <c r="G293" i="24"/>
  <c r="C325" i="4"/>
  <c r="F325" i="4" s="1"/>
  <c r="G285" i="24"/>
  <c r="C317" i="4"/>
  <c r="F317" i="4" s="1"/>
  <c r="G277" i="24"/>
  <c r="C309" i="4"/>
  <c r="F309" i="4" s="1"/>
  <c r="G269" i="24"/>
  <c r="C301" i="4"/>
  <c r="F301" i="4" s="1"/>
  <c r="G261" i="24"/>
  <c r="C293" i="4"/>
  <c r="F293" i="4" s="1"/>
  <c r="G253" i="24"/>
  <c r="C285" i="4"/>
  <c r="F285" i="4" s="1"/>
  <c r="G245" i="24"/>
  <c r="C277" i="4"/>
  <c r="F277" i="4" s="1"/>
  <c r="G237" i="24"/>
  <c r="C269" i="4"/>
  <c r="F269" i="4" s="1"/>
  <c r="G229" i="24"/>
  <c r="C261" i="4"/>
  <c r="F261" i="4" s="1"/>
  <c r="G221" i="24"/>
  <c r="C253" i="4"/>
  <c r="F253" i="4" s="1"/>
  <c r="G213" i="24"/>
  <c r="C245" i="4"/>
  <c r="F245" i="4" s="1"/>
  <c r="G205" i="24"/>
  <c r="C237" i="4"/>
  <c r="F237" i="4" s="1"/>
  <c r="G197" i="24"/>
  <c r="C229" i="4"/>
  <c r="F229" i="4" s="1"/>
  <c r="G189" i="24"/>
  <c r="C221" i="4"/>
  <c r="F221" i="4" s="1"/>
  <c r="G181" i="24"/>
  <c r="C213" i="4"/>
  <c r="F213" i="4" s="1"/>
  <c r="G173" i="24"/>
  <c r="C205" i="4"/>
  <c r="F205" i="4" s="1"/>
  <c r="G165" i="24"/>
  <c r="C197" i="4"/>
  <c r="F197" i="4" s="1"/>
  <c r="G157" i="24"/>
  <c r="C189" i="4"/>
  <c r="F189" i="4" s="1"/>
  <c r="G149" i="24"/>
  <c r="C181" i="4"/>
  <c r="F181" i="4" s="1"/>
  <c r="G141" i="24"/>
  <c r="C173" i="4"/>
  <c r="F173" i="4" s="1"/>
  <c r="G133" i="24"/>
  <c r="C165" i="4"/>
  <c r="F165" i="4" s="1"/>
  <c r="G125" i="24"/>
  <c r="C157" i="4"/>
  <c r="F157" i="4" s="1"/>
  <c r="G117" i="24"/>
  <c r="C149" i="4"/>
  <c r="F149" i="4" s="1"/>
  <c r="G109" i="24"/>
  <c r="C141" i="4"/>
  <c r="F141" i="4" s="1"/>
  <c r="G101" i="24"/>
  <c r="C133" i="4"/>
  <c r="F133" i="4" s="1"/>
  <c r="G93" i="24"/>
  <c r="C125" i="4"/>
  <c r="F125" i="4" s="1"/>
  <c r="G85" i="24"/>
  <c r="C117" i="4"/>
  <c r="F117" i="4" s="1"/>
  <c r="G77" i="24"/>
  <c r="C109" i="4"/>
  <c r="F109" i="4" s="1"/>
  <c r="G69" i="24"/>
  <c r="C101" i="4"/>
  <c r="F101" i="4" s="1"/>
  <c r="G61" i="24"/>
  <c r="C93" i="4"/>
  <c r="F93" i="4" s="1"/>
  <c r="G53" i="24"/>
  <c r="C85" i="4"/>
  <c r="F85" i="4" s="1"/>
  <c r="G45" i="24"/>
  <c r="C77" i="4"/>
  <c r="F77" i="4" s="1"/>
  <c r="G37" i="24"/>
  <c r="C69" i="4"/>
  <c r="F69" i="4" s="1"/>
  <c r="G29" i="24"/>
  <c r="C61" i="4"/>
  <c r="F61" i="4" s="1"/>
  <c r="G21" i="24"/>
  <c r="C53" i="4"/>
  <c r="F53" i="4" s="1"/>
  <c r="G13" i="24"/>
  <c r="C45" i="4"/>
  <c r="F45" i="4" s="1"/>
  <c r="G5" i="24"/>
  <c r="C37" i="4"/>
  <c r="F37" i="4" s="1"/>
  <c r="G881" i="24"/>
  <c r="C913" i="4"/>
  <c r="F913" i="4" s="1"/>
  <c r="G833" i="24"/>
  <c r="C865" i="4"/>
  <c r="F865" i="4" s="1"/>
  <c r="G785" i="24"/>
  <c r="C817" i="4"/>
  <c r="F817" i="4" s="1"/>
  <c r="G729" i="24"/>
  <c r="C761" i="4"/>
  <c r="F761" i="4" s="1"/>
  <c r="G681" i="24"/>
  <c r="C713" i="4"/>
  <c r="F713" i="4" s="1"/>
  <c r="G641" i="24"/>
  <c r="C673" i="4"/>
  <c r="F673" i="4" s="1"/>
  <c r="G585" i="24"/>
  <c r="C617" i="4"/>
  <c r="F617" i="4" s="1"/>
  <c r="G529" i="24"/>
  <c r="C561" i="4"/>
  <c r="F561" i="4" s="1"/>
  <c r="G473" i="24"/>
  <c r="C505" i="4"/>
  <c r="F505" i="4" s="1"/>
  <c r="G417" i="24"/>
  <c r="C449" i="4"/>
  <c r="F449" i="4" s="1"/>
  <c r="G353" i="24"/>
  <c r="C385" i="4"/>
  <c r="F385" i="4" s="1"/>
  <c r="G297" i="24"/>
  <c r="C329" i="4"/>
  <c r="F329" i="4" s="1"/>
  <c r="G241" i="24"/>
  <c r="C273" i="4"/>
  <c r="F273" i="4" s="1"/>
  <c r="G193" i="24"/>
  <c r="C225" i="4"/>
  <c r="F225" i="4" s="1"/>
  <c r="G137" i="24"/>
  <c r="C169" i="4"/>
  <c r="F169" i="4" s="1"/>
  <c r="G73" i="24"/>
  <c r="C105" i="4"/>
  <c r="F105" i="4" s="1"/>
  <c r="G65" i="24"/>
  <c r="C97" i="4"/>
  <c r="F97" i="4" s="1"/>
  <c r="G920" i="24"/>
  <c r="C952" i="4"/>
  <c r="F952" i="4" s="1"/>
  <c r="G856" i="24"/>
  <c r="C888" i="4"/>
  <c r="F888" i="4" s="1"/>
  <c r="G924" i="24"/>
  <c r="C956" i="4"/>
  <c r="F956" i="4" s="1"/>
  <c r="G908" i="24"/>
  <c r="C940" i="4"/>
  <c r="F940" i="4" s="1"/>
  <c r="G900" i="24"/>
  <c r="C932" i="4"/>
  <c r="F932" i="4" s="1"/>
  <c r="G892" i="24"/>
  <c r="C924" i="4"/>
  <c r="F924" i="4" s="1"/>
  <c r="G884" i="24"/>
  <c r="C916" i="4"/>
  <c r="F916" i="4" s="1"/>
  <c r="G876" i="24"/>
  <c r="C908" i="4"/>
  <c r="F908" i="4" s="1"/>
  <c r="G868" i="24"/>
  <c r="C900" i="4"/>
  <c r="F900" i="4" s="1"/>
  <c r="G860" i="24"/>
  <c r="C892" i="4"/>
  <c r="F892" i="4" s="1"/>
  <c r="G852" i="24"/>
  <c r="C884" i="4"/>
  <c r="F884" i="4" s="1"/>
  <c r="G844" i="24"/>
  <c r="C876" i="4"/>
  <c r="F876" i="4" s="1"/>
  <c r="G836" i="24"/>
  <c r="C868" i="4"/>
  <c r="F868" i="4" s="1"/>
  <c r="G828" i="24"/>
  <c r="C860" i="4"/>
  <c r="F860" i="4" s="1"/>
  <c r="G820" i="24"/>
  <c r="C852" i="4"/>
  <c r="F852" i="4" s="1"/>
  <c r="G812" i="24"/>
  <c r="C844" i="4"/>
  <c r="F844" i="4" s="1"/>
  <c r="G804" i="24"/>
  <c r="C836" i="4"/>
  <c r="F836" i="4" s="1"/>
  <c r="G796" i="24"/>
  <c r="C828" i="4"/>
  <c r="F828" i="4" s="1"/>
  <c r="G788" i="24"/>
  <c r="C820" i="4"/>
  <c r="F820" i="4" s="1"/>
  <c r="G780" i="24"/>
  <c r="C812" i="4"/>
  <c r="F812" i="4" s="1"/>
  <c r="G772" i="24"/>
  <c r="C804" i="4"/>
  <c r="F804" i="4" s="1"/>
  <c r="G764" i="24"/>
  <c r="C796" i="4"/>
  <c r="F796" i="4" s="1"/>
  <c r="G756" i="24"/>
  <c r="C788" i="4"/>
  <c r="F788" i="4" s="1"/>
  <c r="G748" i="24"/>
  <c r="C780" i="4"/>
  <c r="F780" i="4" s="1"/>
  <c r="G740" i="24"/>
  <c r="C772" i="4"/>
  <c r="F772" i="4" s="1"/>
  <c r="G732" i="24"/>
  <c r="C764" i="4"/>
  <c r="F764" i="4" s="1"/>
  <c r="G724" i="24"/>
  <c r="C756" i="4"/>
  <c r="F756" i="4" s="1"/>
  <c r="G716" i="24"/>
  <c r="C748" i="4"/>
  <c r="F748" i="4" s="1"/>
  <c r="G708" i="24"/>
  <c r="C740" i="4"/>
  <c r="F740" i="4" s="1"/>
  <c r="G700" i="24"/>
  <c r="C732" i="4"/>
  <c r="F732" i="4" s="1"/>
  <c r="G692" i="24"/>
  <c r="C724" i="4"/>
  <c r="F724" i="4" s="1"/>
  <c r="G684" i="24"/>
  <c r="C716" i="4"/>
  <c r="F716" i="4" s="1"/>
  <c r="G676" i="24"/>
  <c r="C708" i="4"/>
  <c r="F708" i="4" s="1"/>
  <c r="G668" i="24"/>
  <c r="C700" i="4"/>
  <c r="F700" i="4" s="1"/>
  <c r="G660" i="24"/>
  <c r="C692" i="4"/>
  <c r="F692" i="4" s="1"/>
  <c r="G652" i="24"/>
  <c r="C684" i="4"/>
  <c r="F684" i="4" s="1"/>
  <c r="G644" i="24"/>
  <c r="C676" i="4"/>
  <c r="F676" i="4" s="1"/>
  <c r="G636" i="24"/>
  <c r="C668" i="4"/>
  <c r="F668" i="4" s="1"/>
  <c r="G628" i="24"/>
  <c r="C660" i="4"/>
  <c r="F660" i="4" s="1"/>
  <c r="G620" i="24"/>
  <c r="C652" i="4"/>
  <c r="F652" i="4" s="1"/>
  <c r="G612" i="24"/>
  <c r="C644" i="4"/>
  <c r="F644" i="4" s="1"/>
  <c r="G604" i="24"/>
  <c r="C636" i="4"/>
  <c r="F636" i="4" s="1"/>
  <c r="G596" i="24"/>
  <c r="C628" i="4"/>
  <c r="F628" i="4" s="1"/>
  <c r="G588" i="24"/>
  <c r="C620" i="4"/>
  <c r="F620" i="4" s="1"/>
  <c r="G580" i="24"/>
  <c r="C612" i="4"/>
  <c r="F612" i="4" s="1"/>
  <c r="G572" i="24"/>
  <c r="C604" i="4"/>
  <c r="F604" i="4" s="1"/>
  <c r="G564" i="24"/>
  <c r="C596" i="4"/>
  <c r="F596" i="4" s="1"/>
  <c r="G556" i="24"/>
  <c r="C588" i="4"/>
  <c r="F588" i="4" s="1"/>
  <c r="G548" i="24"/>
  <c r="C580" i="4"/>
  <c r="F580" i="4" s="1"/>
  <c r="G540" i="24"/>
  <c r="C572" i="4"/>
  <c r="F572" i="4" s="1"/>
  <c r="G532" i="24"/>
  <c r="C564" i="4"/>
  <c r="F564" i="4" s="1"/>
  <c r="G524" i="24"/>
  <c r="C556" i="4"/>
  <c r="F556" i="4" s="1"/>
  <c r="G516" i="24"/>
  <c r="C548" i="4"/>
  <c r="F548" i="4" s="1"/>
  <c r="G508" i="24"/>
  <c r="C540" i="4"/>
  <c r="F540" i="4" s="1"/>
  <c r="G500" i="24"/>
  <c r="C532" i="4"/>
  <c r="F532" i="4" s="1"/>
  <c r="G492" i="24"/>
  <c r="C524" i="4"/>
  <c r="F524" i="4" s="1"/>
  <c r="G484" i="24"/>
  <c r="C516" i="4"/>
  <c r="F516" i="4" s="1"/>
  <c r="G476" i="24"/>
  <c r="C508" i="4"/>
  <c r="F508" i="4" s="1"/>
  <c r="G468" i="24"/>
  <c r="C500" i="4"/>
  <c r="F500" i="4" s="1"/>
  <c r="G460" i="24"/>
  <c r="C492" i="4"/>
  <c r="F492" i="4" s="1"/>
  <c r="G452" i="24"/>
  <c r="C484" i="4"/>
  <c r="F484" i="4" s="1"/>
  <c r="G444" i="24"/>
  <c r="C476" i="4"/>
  <c r="F476" i="4" s="1"/>
  <c r="G436" i="24"/>
  <c r="C468" i="4"/>
  <c r="F468" i="4" s="1"/>
  <c r="G428" i="24"/>
  <c r="C460" i="4"/>
  <c r="F460" i="4" s="1"/>
  <c r="G420" i="24"/>
  <c r="C452" i="4"/>
  <c r="F452" i="4" s="1"/>
  <c r="G412" i="24"/>
  <c r="C444" i="4"/>
  <c r="F444" i="4" s="1"/>
  <c r="G404" i="24"/>
  <c r="C436" i="4"/>
  <c r="F436" i="4" s="1"/>
  <c r="G396" i="24"/>
  <c r="C428" i="4"/>
  <c r="F428" i="4" s="1"/>
  <c r="G388" i="24"/>
  <c r="C420" i="4"/>
  <c r="F420" i="4" s="1"/>
  <c r="G380" i="24"/>
  <c r="C412" i="4"/>
  <c r="F412" i="4" s="1"/>
  <c r="G372" i="24"/>
  <c r="C404" i="4"/>
  <c r="F404" i="4" s="1"/>
  <c r="G364" i="24"/>
  <c r="C396" i="4"/>
  <c r="F396" i="4" s="1"/>
  <c r="G356" i="24"/>
  <c r="C388" i="4"/>
  <c r="F388" i="4" s="1"/>
  <c r="G348" i="24"/>
  <c r="C380" i="4"/>
  <c r="F380" i="4" s="1"/>
  <c r="G340" i="24"/>
  <c r="C372" i="4"/>
  <c r="F372" i="4" s="1"/>
  <c r="G332" i="24"/>
  <c r="C364" i="4"/>
  <c r="F364" i="4" s="1"/>
  <c r="G324" i="24"/>
  <c r="C356" i="4"/>
  <c r="F356" i="4" s="1"/>
  <c r="G316" i="24"/>
  <c r="C348" i="4"/>
  <c r="F348" i="4" s="1"/>
  <c r="G308" i="24"/>
  <c r="C340" i="4"/>
  <c r="F340" i="4" s="1"/>
  <c r="G300" i="24"/>
  <c r="C332" i="4"/>
  <c r="F332" i="4" s="1"/>
  <c r="G292" i="24"/>
  <c r="C324" i="4"/>
  <c r="F324" i="4" s="1"/>
  <c r="G284" i="24"/>
  <c r="C316" i="4"/>
  <c r="F316" i="4" s="1"/>
  <c r="G276" i="24"/>
  <c r="C308" i="4"/>
  <c r="F308" i="4" s="1"/>
  <c r="G268" i="24"/>
  <c r="C300" i="4"/>
  <c r="F300" i="4" s="1"/>
  <c r="G260" i="24"/>
  <c r="C292" i="4"/>
  <c r="F292" i="4" s="1"/>
  <c r="G252" i="24"/>
  <c r="C284" i="4"/>
  <c r="F284" i="4" s="1"/>
  <c r="G244" i="24"/>
  <c r="C276" i="4"/>
  <c r="F276" i="4" s="1"/>
  <c r="G236" i="24"/>
  <c r="C268" i="4"/>
  <c r="F268" i="4" s="1"/>
  <c r="G228" i="24"/>
  <c r="C260" i="4"/>
  <c r="F260" i="4" s="1"/>
  <c r="G220" i="24"/>
  <c r="C252" i="4"/>
  <c r="F252" i="4" s="1"/>
  <c r="G212" i="24"/>
  <c r="C244" i="4"/>
  <c r="F244" i="4" s="1"/>
  <c r="G204" i="24"/>
  <c r="C236" i="4"/>
  <c r="F236" i="4" s="1"/>
  <c r="G196" i="24"/>
  <c r="C228" i="4"/>
  <c r="F228" i="4" s="1"/>
  <c r="G188" i="24"/>
  <c r="C220" i="4"/>
  <c r="F220" i="4" s="1"/>
  <c r="G180" i="24"/>
  <c r="C212" i="4"/>
  <c r="F212" i="4" s="1"/>
  <c r="G172" i="24"/>
  <c r="C204" i="4"/>
  <c r="F204" i="4" s="1"/>
  <c r="G164" i="24"/>
  <c r="C196" i="4"/>
  <c r="F196" i="4" s="1"/>
  <c r="G156" i="24"/>
  <c r="C188" i="4"/>
  <c r="F188" i="4" s="1"/>
  <c r="G148" i="24"/>
  <c r="C180" i="4"/>
  <c r="F180" i="4" s="1"/>
  <c r="G140" i="24"/>
  <c r="C172" i="4"/>
  <c r="F172" i="4" s="1"/>
  <c r="G132" i="24"/>
  <c r="C164" i="4"/>
  <c r="F164" i="4" s="1"/>
  <c r="G124" i="24"/>
  <c r="C156" i="4"/>
  <c r="F156" i="4" s="1"/>
  <c r="G116" i="24"/>
  <c r="C148" i="4"/>
  <c r="F148" i="4" s="1"/>
  <c r="G108" i="24"/>
  <c r="C140" i="4"/>
  <c r="F140" i="4" s="1"/>
  <c r="G100" i="24"/>
  <c r="C132" i="4"/>
  <c r="F132" i="4" s="1"/>
  <c r="G92" i="24"/>
  <c r="C124" i="4"/>
  <c r="F124" i="4" s="1"/>
  <c r="G84" i="24"/>
  <c r="C116" i="4"/>
  <c r="F116" i="4" s="1"/>
  <c r="G76" i="24"/>
  <c r="C108" i="4"/>
  <c r="F108" i="4" s="1"/>
  <c r="G68" i="24"/>
  <c r="C100" i="4"/>
  <c r="F100" i="4" s="1"/>
  <c r="G60" i="24"/>
  <c r="C92" i="4"/>
  <c r="F92" i="4" s="1"/>
  <c r="G52" i="24"/>
  <c r="C84" i="4"/>
  <c r="F84" i="4" s="1"/>
  <c r="G44" i="24"/>
  <c r="C76" i="4"/>
  <c r="F76" i="4" s="1"/>
  <c r="G36" i="24"/>
  <c r="C68" i="4"/>
  <c r="F68" i="4" s="1"/>
  <c r="G28" i="24"/>
  <c r="C60" i="4"/>
  <c r="F60" i="4" s="1"/>
  <c r="G20" i="24"/>
  <c r="C52" i="4"/>
  <c r="F52" i="4" s="1"/>
  <c r="G12" i="24"/>
  <c r="C44" i="4"/>
  <c r="F44" i="4" s="1"/>
  <c r="G4" i="24"/>
  <c r="C36" i="4"/>
  <c r="F36" i="4" s="1"/>
  <c r="G873" i="24"/>
  <c r="C905" i="4"/>
  <c r="F905" i="4" s="1"/>
  <c r="G817" i="24"/>
  <c r="C849" i="4"/>
  <c r="F849" i="4" s="1"/>
  <c r="G769" i="24"/>
  <c r="C801" i="4"/>
  <c r="F801" i="4" s="1"/>
  <c r="G713" i="24"/>
  <c r="C745" i="4"/>
  <c r="F745" i="4" s="1"/>
  <c r="G657" i="24"/>
  <c r="C689" i="4"/>
  <c r="F689" i="4" s="1"/>
  <c r="G593" i="24"/>
  <c r="C625" i="4"/>
  <c r="F625" i="4" s="1"/>
  <c r="G537" i="24"/>
  <c r="C569" i="4"/>
  <c r="F569" i="4" s="1"/>
  <c r="G489" i="24"/>
  <c r="C521" i="4"/>
  <c r="F521" i="4" s="1"/>
  <c r="G433" i="24"/>
  <c r="C465" i="4"/>
  <c r="F465" i="4" s="1"/>
  <c r="G393" i="24"/>
  <c r="C425" i="4"/>
  <c r="F425" i="4" s="1"/>
  <c r="G337" i="24"/>
  <c r="C369" i="4"/>
  <c r="F369" i="4" s="1"/>
  <c r="G281" i="24"/>
  <c r="C313" i="4"/>
  <c r="F313" i="4" s="1"/>
  <c r="G217" i="24"/>
  <c r="C249" i="4"/>
  <c r="F249" i="4" s="1"/>
  <c r="G161" i="24"/>
  <c r="C193" i="4"/>
  <c r="F193" i="4" s="1"/>
  <c r="G105" i="24"/>
  <c r="C137" i="4"/>
  <c r="F137" i="4" s="1"/>
  <c r="G33" i="24"/>
  <c r="C65" i="4"/>
  <c r="F65" i="4" s="1"/>
  <c r="G872" i="24"/>
  <c r="C904" i="4"/>
  <c r="F904" i="4" s="1"/>
  <c r="G903" i="24"/>
  <c r="C935" i="4"/>
  <c r="F935" i="4" s="1"/>
  <c r="G916" i="24"/>
  <c r="C948" i="4"/>
  <c r="F948" i="4" s="1"/>
  <c r="G923" i="24"/>
  <c r="C955" i="4"/>
  <c r="F955" i="4" s="1"/>
  <c r="G915" i="24"/>
  <c r="C947" i="4"/>
  <c r="F947" i="4" s="1"/>
  <c r="G907" i="24"/>
  <c r="C939" i="4"/>
  <c r="F939" i="4" s="1"/>
  <c r="G899" i="24"/>
  <c r="C931" i="4"/>
  <c r="F931" i="4" s="1"/>
  <c r="G891" i="24"/>
  <c r="C923" i="4"/>
  <c r="F923" i="4" s="1"/>
  <c r="G883" i="24"/>
  <c r="C915" i="4"/>
  <c r="F915" i="4" s="1"/>
  <c r="G875" i="24"/>
  <c r="C907" i="4"/>
  <c r="F907" i="4" s="1"/>
  <c r="G867" i="24"/>
  <c r="C899" i="4"/>
  <c r="F899" i="4" s="1"/>
  <c r="G859" i="24"/>
  <c r="C891" i="4"/>
  <c r="F891" i="4" s="1"/>
  <c r="G851" i="24"/>
  <c r="C883" i="4"/>
  <c r="F883" i="4" s="1"/>
  <c r="G843" i="24"/>
  <c r="C875" i="4"/>
  <c r="F875" i="4" s="1"/>
  <c r="G835" i="24"/>
  <c r="C867" i="4"/>
  <c r="F867" i="4" s="1"/>
  <c r="G827" i="24"/>
  <c r="C859" i="4"/>
  <c r="F859" i="4" s="1"/>
  <c r="G819" i="24"/>
  <c r="C851" i="4"/>
  <c r="F851" i="4" s="1"/>
  <c r="G811" i="24"/>
  <c r="C843" i="4"/>
  <c r="F843" i="4" s="1"/>
  <c r="G803" i="24"/>
  <c r="C835" i="4"/>
  <c r="F835" i="4" s="1"/>
  <c r="G795" i="24"/>
  <c r="C827" i="4"/>
  <c r="F827" i="4" s="1"/>
  <c r="G787" i="24"/>
  <c r="C819" i="4"/>
  <c r="F819" i="4" s="1"/>
  <c r="G779" i="24"/>
  <c r="C811" i="4"/>
  <c r="F811" i="4" s="1"/>
  <c r="G771" i="24"/>
  <c r="C803" i="4"/>
  <c r="F803" i="4" s="1"/>
  <c r="G763" i="24"/>
  <c r="C795" i="4"/>
  <c r="F795" i="4" s="1"/>
  <c r="G755" i="24"/>
  <c r="C787" i="4"/>
  <c r="F787" i="4" s="1"/>
  <c r="G747" i="24"/>
  <c r="C779" i="4"/>
  <c r="F779" i="4" s="1"/>
  <c r="G739" i="24"/>
  <c r="C771" i="4"/>
  <c r="F771" i="4" s="1"/>
  <c r="G731" i="24"/>
  <c r="C763" i="4"/>
  <c r="F763" i="4" s="1"/>
  <c r="G723" i="24"/>
  <c r="C755" i="4"/>
  <c r="F755" i="4" s="1"/>
  <c r="G715" i="24"/>
  <c r="C747" i="4"/>
  <c r="F747" i="4" s="1"/>
  <c r="G707" i="24"/>
  <c r="C739" i="4"/>
  <c r="F739" i="4" s="1"/>
  <c r="G699" i="24"/>
  <c r="C731" i="4"/>
  <c r="F731" i="4" s="1"/>
  <c r="G691" i="24"/>
  <c r="C723" i="4"/>
  <c r="F723" i="4" s="1"/>
  <c r="G683" i="24"/>
  <c r="C715" i="4"/>
  <c r="F715" i="4" s="1"/>
  <c r="G675" i="24"/>
  <c r="C707" i="4"/>
  <c r="F707" i="4" s="1"/>
  <c r="G667" i="24"/>
  <c r="C699" i="4"/>
  <c r="F699" i="4" s="1"/>
  <c r="G659" i="24"/>
  <c r="C691" i="4"/>
  <c r="F691" i="4" s="1"/>
  <c r="G651" i="24"/>
  <c r="C683" i="4"/>
  <c r="F683" i="4" s="1"/>
  <c r="G643" i="24"/>
  <c r="C675" i="4"/>
  <c r="F675" i="4" s="1"/>
  <c r="G635" i="24"/>
  <c r="C667" i="4"/>
  <c r="F667" i="4" s="1"/>
  <c r="G627" i="24"/>
  <c r="C659" i="4"/>
  <c r="F659" i="4" s="1"/>
  <c r="G619" i="24"/>
  <c r="C651" i="4"/>
  <c r="F651" i="4" s="1"/>
  <c r="G611" i="24"/>
  <c r="C643" i="4"/>
  <c r="F643" i="4" s="1"/>
  <c r="G603" i="24"/>
  <c r="C635" i="4"/>
  <c r="F635" i="4" s="1"/>
  <c r="G595" i="24"/>
  <c r="C627" i="4"/>
  <c r="F627" i="4" s="1"/>
  <c r="G587" i="24"/>
  <c r="C619" i="4"/>
  <c r="F619" i="4" s="1"/>
  <c r="G579" i="24"/>
  <c r="C611" i="4"/>
  <c r="F611" i="4" s="1"/>
  <c r="G571" i="24"/>
  <c r="C603" i="4"/>
  <c r="F603" i="4" s="1"/>
  <c r="G563" i="24"/>
  <c r="C595" i="4"/>
  <c r="F595" i="4" s="1"/>
  <c r="G555" i="24"/>
  <c r="C587" i="4"/>
  <c r="F587" i="4" s="1"/>
  <c r="G547" i="24"/>
  <c r="C579" i="4"/>
  <c r="F579" i="4" s="1"/>
  <c r="G539" i="24"/>
  <c r="C571" i="4"/>
  <c r="F571" i="4" s="1"/>
  <c r="G531" i="24"/>
  <c r="C563" i="4"/>
  <c r="F563" i="4" s="1"/>
  <c r="G523" i="24"/>
  <c r="C555" i="4"/>
  <c r="F555" i="4" s="1"/>
  <c r="G515" i="24"/>
  <c r="C547" i="4"/>
  <c r="F547" i="4" s="1"/>
  <c r="G507" i="24"/>
  <c r="C539" i="4"/>
  <c r="F539" i="4" s="1"/>
  <c r="G499" i="24"/>
  <c r="C531" i="4"/>
  <c r="F531" i="4" s="1"/>
  <c r="G491" i="24"/>
  <c r="C523" i="4"/>
  <c r="F523" i="4" s="1"/>
  <c r="G483" i="24"/>
  <c r="C515" i="4"/>
  <c r="F515" i="4" s="1"/>
  <c r="G475" i="24"/>
  <c r="C507" i="4"/>
  <c r="F507" i="4" s="1"/>
  <c r="G467" i="24"/>
  <c r="C499" i="4"/>
  <c r="F499" i="4" s="1"/>
  <c r="G459" i="24"/>
  <c r="C491" i="4"/>
  <c r="F491" i="4" s="1"/>
  <c r="G451" i="24"/>
  <c r="C483" i="4"/>
  <c r="F483" i="4" s="1"/>
  <c r="G443" i="24"/>
  <c r="C475" i="4"/>
  <c r="F475" i="4" s="1"/>
  <c r="G435" i="24"/>
  <c r="C467" i="4"/>
  <c r="F467" i="4" s="1"/>
  <c r="G427" i="24"/>
  <c r="C459" i="4"/>
  <c r="F459" i="4" s="1"/>
  <c r="G419" i="24"/>
  <c r="C451" i="4"/>
  <c r="F451" i="4" s="1"/>
  <c r="G411" i="24"/>
  <c r="C443" i="4"/>
  <c r="F443" i="4" s="1"/>
  <c r="G403" i="24"/>
  <c r="C435" i="4"/>
  <c r="F435" i="4" s="1"/>
  <c r="G395" i="24"/>
  <c r="C427" i="4"/>
  <c r="F427" i="4" s="1"/>
  <c r="G387" i="24"/>
  <c r="C419" i="4"/>
  <c r="F419" i="4" s="1"/>
  <c r="G379" i="24"/>
  <c r="C411" i="4"/>
  <c r="F411" i="4" s="1"/>
  <c r="G371" i="24"/>
  <c r="C403" i="4"/>
  <c r="F403" i="4" s="1"/>
  <c r="G363" i="24"/>
  <c r="C395" i="4"/>
  <c r="F395" i="4" s="1"/>
  <c r="G355" i="24"/>
  <c r="C387" i="4"/>
  <c r="F387" i="4" s="1"/>
  <c r="G347" i="24"/>
  <c r="C379" i="4"/>
  <c r="F379" i="4" s="1"/>
  <c r="G339" i="24"/>
  <c r="C371" i="4"/>
  <c r="F371" i="4" s="1"/>
  <c r="G331" i="24"/>
  <c r="C363" i="4"/>
  <c r="F363" i="4" s="1"/>
  <c r="G323" i="24"/>
  <c r="C355" i="4"/>
  <c r="F355" i="4" s="1"/>
  <c r="G315" i="24"/>
  <c r="C347" i="4"/>
  <c r="F347" i="4" s="1"/>
  <c r="G307" i="24"/>
  <c r="C339" i="4"/>
  <c r="F339" i="4" s="1"/>
  <c r="G299" i="24"/>
  <c r="C331" i="4"/>
  <c r="F331" i="4" s="1"/>
  <c r="G291" i="24"/>
  <c r="C323" i="4"/>
  <c r="F323" i="4" s="1"/>
  <c r="G283" i="24"/>
  <c r="C315" i="4"/>
  <c r="F315" i="4" s="1"/>
  <c r="G275" i="24"/>
  <c r="C307" i="4"/>
  <c r="F307" i="4" s="1"/>
  <c r="G267" i="24"/>
  <c r="C299" i="4"/>
  <c r="F299" i="4" s="1"/>
  <c r="G259" i="24"/>
  <c r="C291" i="4"/>
  <c r="F291" i="4" s="1"/>
  <c r="G251" i="24"/>
  <c r="C283" i="4"/>
  <c r="F283" i="4" s="1"/>
  <c r="G243" i="24"/>
  <c r="C275" i="4"/>
  <c r="F275" i="4" s="1"/>
  <c r="G235" i="24"/>
  <c r="C267" i="4"/>
  <c r="F267" i="4" s="1"/>
  <c r="G227" i="24"/>
  <c r="C259" i="4"/>
  <c r="F259" i="4" s="1"/>
  <c r="G219" i="24"/>
  <c r="C251" i="4"/>
  <c r="F251" i="4" s="1"/>
  <c r="G211" i="24"/>
  <c r="C243" i="4"/>
  <c r="F243" i="4" s="1"/>
  <c r="G203" i="24"/>
  <c r="C235" i="4"/>
  <c r="F235" i="4" s="1"/>
  <c r="G195" i="24"/>
  <c r="C227" i="4"/>
  <c r="F227" i="4" s="1"/>
  <c r="G187" i="24"/>
  <c r="C219" i="4"/>
  <c r="F219" i="4" s="1"/>
  <c r="G179" i="24"/>
  <c r="C211" i="4"/>
  <c r="F211" i="4" s="1"/>
  <c r="G171" i="24"/>
  <c r="C203" i="4"/>
  <c r="F203" i="4" s="1"/>
  <c r="G163" i="24"/>
  <c r="C195" i="4"/>
  <c r="F195" i="4" s="1"/>
  <c r="G155" i="24"/>
  <c r="C187" i="4"/>
  <c r="F187" i="4" s="1"/>
  <c r="G147" i="24"/>
  <c r="C179" i="4"/>
  <c r="F179" i="4" s="1"/>
  <c r="G139" i="24"/>
  <c r="C171" i="4"/>
  <c r="F171" i="4" s="1"/>
  <c r="G131" i="24"/>
  <c r="C163" i="4"/>
  <c r="F163" i="4" s="1"/>
  <c r="G123" i="24"/>
  <c r="C155" i="4"/>
  <c r="F155" i="4" s="1"/>
  <c r="G115" i="24"/>
  <c r="C147" i="4"/>
  <c r="F147" i="4" s="1"/>
  <c r="G107" i="24"/>
  <c r="C139" i="4"/>
  <c r="F139" i="4" s="1"/>
  <c r="G99" i="24"/>
  <c r="C131" i="4"/>
  <c r="F131" i="4" s="1"/>
  <c r="G91" i="24"/>
  <c r="C123" i="4"/>
  <c r="F123" i="4" s="1"/>
  <c r="G83" i="24"/>
  <c r="C115" i="4"/>
  <c r="F115" i="4" s="1"/>
  <c r="G75" i="24"/>
  <c r="C107" i="4"/>
  <c r="F107" i="4" s="1"/>
  <c r="G67" i="24"/>
  <c r="C99" i="4"/>
  <c r="F99" i="4" s="1"/>
  <c r="G59" i="24"/>
  <c r="C91" i="4"/>
  <c r="F91" i="4" s="1"/>
  <c r="G51" i="24"/>
  <c r="C83" i="4"/>
  <c r="F83" i="4" s="1"/>
  <c r="G43" i="24"/>
  <c r="C75" i="4"/>
  <c r="F75" i="4" s="1"/>
  <c r="G35" i="24"/>
  <c r="C67" i="4"/>
  <c r="F67" i="4" s="1"/>
  <c r="G27" i="24"/>
  <c r="C59" i="4"/>
  <c r="F59" i="4" s="1"/>
  <c r="G19" i="24"/>
  <c r="C51" i="4"/>
  <c r="F51" i="4" s="1"/>
  <c r="G11" i="24"/>
  <c r="C43" i="4"/>
  <c r="F43" i="4" s="1"/>
  <c r="G889" i="24"/>
  <c r="C921" i="4"/>
  <c r="F921" i="4" s="1"/>
  <c r="G849" i="24"/>
  <c r="C881" i="4"/>
  <c r="F881" i="4" s="1"/>
  <c r="G777" i="24"/>
  <c r="C809" i="4"/>
  <c r="F809" i="4" s="1"/>
  <c r="G721" i="24"/>
  <c r="C753" i="4"/>
  <c r="F753" i="4" s="1"/>
  <c r="G665" i="24"/>
  <c r="C697" i="4"/>
  <c r="F697" i="4" s="1"/>
  <c r="G617" i="24"/>
  <c r="C649" i="4"/>
  <c r="F649" i="4" s="1"/>
  <c r="G561" i="24"/>
  <c r="C593" i="4"/>
  <c r="F593" i="4" s="1"/>
  <c r="G513" i="24"/>
  <c r="C545" i="4"/>
  <c r="F545" i="4" s="1"/>
  <c r="G449" i="24"/>
  <c r="C481" i="4"/>
  <c r="F481" i="4" s="1"/>
  <c r="G385" i="24"/>
  <c r="C417" i="4"/>
  <c r="F417" i="4" s="1"/>
  <c r="G321" i="24"/>
  <c r="C353" i="4"/>
  <c r="F353" i="4" s="1"/>
  <c r="G273" i="24"/>
  <c r="C305" i="4"/>
  <c r="F305" i="4" s="1"/>
  <c r="G209" i="24"/>
  <c r="C241" i="4"/>
  <c r="F241" i="4" s="1"/>
  <c r="G145" i="24"/>
  <c r="C177" i="4"/>
  <c r="F177" i="4" s="1"/>
  <c r="G89" i="24"/>
  <c r="C121" i="4"/>
  <c r="F121" i="4" s="1"/>
  <c r="G41" i="24"/>
  <c r="C73" i="4"/>
  <c r="F73" i="4" s="1"/>
  <c r="G896" i="24"/>
  <c r="C928" i="4"/>
  <c r="F928" i="4" s="1"/>
  <c r="G922" i="24"/>
  <c r="C954" i="4"/>
  <c r="F954" i="4" s="1"/>
  <c r="G914" i="24"/>
  <c r="C946" i="4"/>
  <c r="F946" i="4" s="1"/>
  <c r="G906" i="24"/>
  <c r="C938" i="4"/>
  <c r="F938" i="4" s="1"/>
  <c r="G898" i="24"/>
  <c r="C930" i="4"/>
  <c r="F930" i="4" s="1"/>
  <c r="G890" i="24"/>
  <c r="C922" i="4"/>
  <c r="F922" i="4" s="1"/>
  <c r="G882" i="24"/>
  <c r="C914" i="4"/>
  <c r="F914" i="4" s="1"/>
  <c r="G874" i="24"/>
  <c r="C906" i="4"/>
  <c r="F906" i="4" s="1"/>
  <c r="G866" i="24"/>
  <c r="C898" i="4"/>
  <c r="F898" i="4" s="1"/>
  <c r="G858" i="24"/>
  <c r="C890" i="4"/>
  <c r="F890" i="4" s="1"/>
  <c r="G850" i="24"/>
  <c r="C882" i="4"/>
  <c r="F882" i="4" s="1"/>
  <c r="G842" i="24"/>
  <c r="C874" i="4"/>
  <c r="F874" i="4" s="1"/>
  <c r="G834" i="24"/>
  <c r="C866" i="4"/>
  <c r="F866" i="4" s="1"/>
  <c r="G826" i="24"/>
  <c r="C858" i="4"/>
  <c r="F858" i="4" s="1"/>
  <c r="G818" i="24"/>
  <c r="C850" i="4"/>
  <c r="F850" i="4" s="1"/>
  <c r="G810" i="24"/>
  <c r="C842" i="4"/>
  <c r="F842" i="4" s="1"/>
  <c r="G802" i="24"/>
  <c r="C834" i="4"/>
  <c r="F834" i="4" s="1"/>
  <c r="G794" i="24"/>
  <c r="C826" i="4"/>
  <c r="F826" i="4" s="1"/>
  <c r="G786" i="24"/>
  <c r="C818" i="4"/>
  <c r="F818" i="4" s="1"/>
  <c r="G778" i="24"/>
  <c r="C810" i="4"/>
  <c r="F810" i="4" s="1"/>
  <c r="G770" i="24"/>
  <c r="C802" i="4"/>
  <c r="F802" i="4" s="1"/>
  <c r="G762" i="24"/>
  <c r="C794" i="4"/>
  <c r="F794" i="4" s="1"/>
  <c r="G754" i="24"/>
  <c r="C786" i="4"/>
  <c r="F786" i="4" s="1"/>
  <c r="G746" i="24"/>
  <c r="C778" i="4"/>
  <c r="F778" i="4" s="1"/>
  <c r="G738" i="24"/>
  <c r="C770" i="4"/>
  <c r="F770" i="4" s="1"/>
  <c r="G730" i="24"/>
  <c r="C762" i="4"/>
  <c r="F762" i="4" s="1"/>
  <c r="G722" i="24"/>
  <c r="C754" i="4"/>
  <c r="F754" i="4" s="1"/>
  <c r="G714" i="24"/>
  <c r="C746" i="4"/>
  <c r="F746" i="4" s="1"/>
  <c r="G706" i="24"/>
  <c r="C738" i="4"/>
  <c r="F738" i="4" s="1"/>
  <c r="G698" i="24"/>
  <c r="C730" i="4"/>
  <c r="F730" i="4" s="1"/>
  <c r="G690" i="24"/>
  <c r="C722" i="4"/>
  <c r="F722" i="4" s="1"/>
  <c r="G682" i="24"/>
  <c r="C714" i="4"/>
  <c r="F714" i="4" s="1"/>
  <c r="G674" i="24"/>
  <c r="C706" i="4"/>
  <c r="F706" i="4" s="1"/>
  <c r="G666" i="24"/>
  <c r="C698" i="4"/>
  <c r="F698" i="4" s="1"/>
  <c r="G658" i="24"/>
  <c r="C690" i="4"/>
  <c r="F690" i="4" s="1"/>
  <c r="G650" i="24"/>
  <c r="C682" i="4"/>
  <c r="F682" i="4" s="1"/>
  <c r="G642" i="24"/>
  <c r="C674" i="4"/>
  <c r="F674" i="4" s="1"/>
  <c r="G634" i="24"/>
  <c r="C666" i="4"/>
  <c r="F666" i="4" s="1"/>
  <c r="G626" i="24"/>
  <c r="C658" i="4"/>
  <c r="F658" i="4" s="1"/>
  <c r="G618" i="24"/>
  <c r="C650" i="4"/>
  <c r="F650" i="4" s="1"/>
  <c r="G610" i="24"/>
  <c r="C642" i="4"/>
  <c r="F642" i="4" s="1"/>
  <c r="G602" i="24"/>
  <c r="C634" i="4"/>
  <c r="F634" i="4" s="1"/>
  <c r="G594" i="24"/>
  <c r="C626" i="4"/>
  <c r="F626" i="4" s="1"/>
  <c r="G586" i="24"/>
  <c r="C618" i="4"/>
  <c r="F618" i="4" s="1"/>
  <c r="G578" i="24"/>
  <c r="C610" i="4"/>
  <c r="F610" i="4" s="1"/>
  <c r="G570" i="24"/>
  <c r="C602" i="4"/>
  <c r="F602" i="4" s="1"/>
  <c r="G562" i="24"/>
  <c r="C594" i="4"/>
  <c r="F594" i="4" s="1"/>
  <c r="G554" i="24"/>
  <c r="C586" i="4"/>
  <c r="F586" i="4" s="1"/>
  <c r="G546" i="24"/>
  <c r="C578" i="4"/>
  <c r="F578" i="4" s="1"/>
  <c r="G538" i="24"/>
  <c r="C570" i="4"/>
  <c r="F570" i="4" s="1"/>
  <c r="G530" i="24"/>
  <c r="C562" i="4"/>
  <c r="F562" i="4" s="1"/>
  <c r="G522" i="24"/>
  <c r="C554" i="4"/>
  <c r="F554" i="4" s="1"/>
  <c r="G514" i="24"/>
  <c r="C546" i="4"/>
  <c r="F546" i="4" s="1"/>
  <c r="G506" i="24"/>
  <c r="C538" i="4"/>
  <c r="F538" i="4" s="1"/>
  <c r="G498" i="24"/>
  <c r="C530" i="4"/>
  <c r="F530" i="4" s="1"/>
  <c r="G490" i="24"/>
  <c r="C522" i="4"/>
  <c r="F522" i="4" s="1"/>
  <c r="G482" i="24"/>
  <c r="C514" i="4"/>
  <c r="F514" i="4" s="1"/>
  <c r="G474" i="24"/>
  <c r="C506" i="4"/>
  <c r="F506" i="4" s="1"/>
  <c r="G466" i="24"/>
  <c r="C498" i="4"/>
  <c r="F498" i="4" s="1"/>
  <c r="G458" i="24"/>
  <c r="C490" i="4"/>
  <c r="F490" i="4" s="1"/>
  <c r="G450" i="24"/>
  <c r="C482" i="4"/>
  <c r="F482" i="4" s="1"/>
  <c r="G442" i="24"/>
  <c r="C474" i="4"/>
  <c r="F474" i="4" s="1"/>
  <c r="G434" i="24"/>
  <c r="C466" i="4"/>
  <c r="F466" i="4" s="1"/>
  <c r="G426" i="24"/>
  <c r="C458" i="4"/>
  <c r="F458" i="4" s="1"/>
  <c r="G418" i="24"/>
  <c r="C450" i="4"/>
  <c r="F450" i="4" s="1"/>
  <c r="G410" i="24"/>
  <c r="C442" i="4"/>
  <c r="F442" i="4" s="1"/>
  <c r="G402" i="24"/>
  <c r="C434" i="4"/>
  <c r="F434" i="4" s="1"/>
  <c r="G394" i="24"/>
  <c r="C426" i="4"/>
  <c r="F426" i="4" s="1"/>
  <c r="G386" i="24"/>
  <c r="C418" i="4"/>
  <c r="F418" i="4" s="1"/>
  <c r="G378" i="24"/>
  <c r="C410" i="4"/>
  <c r="F410" i="4" s="1"/>
  <c r="G370" i="24"/>
  <c r="C402" i="4"/>
  <c r="F402" i="4" s="1"/>
  <c r="G362" i="24"/>
  <c r="C394" i="4"/>
  <c r="F394" i="4" s="1"/>
  <c r="G354" i="24"/>
  <c r="C386" i="4"/>
  <c r="F386" i="4" s="1"/>
  <c r="G346" i="24"/>
  <c r="C378" i="4"/>
  <c r="F378" i="4" s="1"/>
  <c r="G338" i="24"/>
  <c r="C370" i="4"/>
  <c r="F370" i="4" s="1"/>
  <c r="G330" i="24"/>
  <c r="C362" i="4"/>
  <c r="F362" i="4" s="1"/>
  <c r="G322" i="24"/>
  <c r="C354" i="4"/>
  <c r="F354" i="4" s="1"/>
  <c r="G314" i="24"/>
  <c r="C346" i="4"/>
  <c r="F346" i="4" s="1"/>
  <c r="G306" i="24"/>
  <c r="C338" i="4"/>
  <c r="F338" i="4" s="1"/>
  <c r="G298" i="24"/>
  <c r="C330" i="4"/>
  <c r="F330" i="4" s="1"/>
  <c r="G290" i="24"/>
  <c r="C322" i="4"/>
  <c r="F322" i="4" s="1"/>
  <c r="G282" i="24"/>
  <c r="C314" i="4"/>
  <c r="F314" i="4" s="1"/>
  <c r="G274" i="24"/>
  <c r="C306" i="4"/>
  <c r="F306" i="4" s="1"/>
  <c r="G266" i="24"/>
  <c r="C298" i="4"/>
  <c r="F298" i="4" s="1"/>
  <c r="G258" i="24"/>
  <c r="C290" i="4"/>
  <c r="F290" i="4" s="1"/>
  <c r="G250" i="24"/>
  <c r="C282" i="4"/>
  <c r="F282" i="4" s="1"/>
  <c r="G242" i="24"/>
  <c r="C274" i="4"/>
  <c r="F274" i="4" s="1"/>
  <c r="G234" i="24"/>
  <c r="C266" i="4"/>
  <c r="F266" i="4" s="1"/>
  <c r="G226" i="24"/>
  <c r="C258" i="4"/>
  <c r="F258" i="4" s="1"/>
  <c r="G218" i="24"/>
  <c r="C250" i="4"/>
  <c r="F250" i="4" s="1"/>
  <c r="G210" i="24"/>
  <c r="C242" i="4"/>
  <c r="F242" i="4" s="1"/>
  <c r="G202" i="24"/>
  <c r="C234" i="4"/>
  <c r="F234" i="4" s="1"/>
  <c r="G194" i="24"/>
  <c r="C226" i="4"/>
  <c r="F226" i="4" s="1"/>
  <c r="G186" i="24"/>
  <c r="C218" i="4"/>
  <c r="F218" i="4" s="1"/>
  <c r="G178" i="24"/>
  <c r="C210" i="4"/>
  <c r="F210" i="4" s="1"/>
  <c r="G170" i="24"/>
  <c r="C202" i="4"/>
  <c r="F202" i="4" s="1"/>
  <c r="G162" i="24"/>
  <c r="C194" i="4"/>
  <c r="F194" i="4" s="1"/>
  <c r="G154" i="24"/>
  <c r="C186" i="4"/>
  <c r="F186" i="4" s="1"/>
  <c r="G146" i="24"/>
  <c r="C178" i="4"/>
  <c r="F178" i="4" s="1"/>
  <c r="G138" i="24"/>
  <c r="C170" i="4"/>
  <c r="F170" i="4" s="1"/>
  <c r="G130" i="24"/>
  <c r="C162" i="4"/>
  <c r="F162" i="4" s="1"/>
  <c r="G122" i="24"/>
  <c r="C154" i="4"/>
  <c r="F154" i="4" s="1"/>
  <c r="G114" i="24"/>
  <c r="C146" i="4"/>
  <c r="F146" i="4" s="1"/>
  <c r="G106" i="24"/>
  <c r="C138" i="4"/>
  <c r="F138" i="4" s="1"/>
  <c r="G98" i="24"/>
  <c r="C130" i="4"/>
  <c r="F130" i="4" s="1"/>
  <c r="G90" i="24"/>
  <c r="C122" i="4"/>
  <c r="F122" i="4" s="1"/>
  <c r="G82" i="24"/>
  <c r="C114" i="4"/>
  <c r="F114" i="4" s="1"/>
  <c r="G74" i="24"/>
  <c r="C106" i="4"/>
  <c r="F106" i="4" s="1"/>
  <c r="G66" i="24"/>
  <c r="C98" i="4"/>
  <c r="F98" i="4" s="1"/>
  <c r="G58" i="24"/>
  <c r="C90" i="4"/>
  <c r="F90" i="4" s="1"/>
  <c r="G50" i="24"/>
  <c r="C82" i="4"/>
  <c r="F82" i="4" s="1"/>
  <c r="G42" i="24"/>
  <c r="C74" i="4"/>
  <c r="F74" i="4" s="1"/>
  <c r="G34" i="24"/>
  <c r="C66" i="4"/>
  <c r="F66" i="4" s="1"/>
  <c r="G26" i="24"/>
  <c r="C58" i="4"/>
  <c r="F58" i="4" s="1"/>
  <c r="G18" i="24"/>
  <c r="C50" i="4"/>
  <c r="F50" i="4" s="1"/>
  <c r="G10" i="24"/>
  <c r="C42" i="4"/>
  <c r="F42" i="4" s="1"/>
  <c r="G9" i="24"/>
  <c r="C41" i="4"/>
  <c r="F41" i="4" s="1"/>
  <c r="G905" i="24"/>
  <c r="C937" i="4"/>
  <c r="F937" i="4" s="1"/>
  <c r="G841" i="24"/>
  <c r="C873" i="4"/>
  <c r="F873" i="4" s="1"/>
  <c r="G801" i="24"/>
  <c r="C833" i="4"/>
  <c r="F833" i="4" s="1"/>
  <c r="G753" i="24"/>
  <c r="C785" i="4"/>
  <c r="F785" i="4" s="1"/>
  <c r="G697" i="24"/>
  <c r="C729" i="4"/>
  <c r="F729" i="4" s="1"/>
  <c r="G633" i="24"/>
  <c r="C665" i="4"/>
  <c r="F665" i="4" s="1"/>
  <c r="G577" i="24"/>
  <c r="C609" i="4"/>
  <c r="F609" i="4" s="1"/>
  <c r="G521" i="24"/>
  <c r="C553" i="4"/>
  <c r="F553" i="4" s="1"/>
  <c r="G465" i="24"/>
  <c r="C497" i="4"/>
  <c r="F497" i="4" s="1"/>
  <c r="G409" i="24"/>
  <c r="C441" i="4"/>
  <c r="F441" i="4" s="1"/>
  <c r="G361" i="24"/>
  <c r="C393" i="4"/>
  <c r="F393" i="4" s="1"/>
  <c r="G305" i="24"/>
  <c r="C337" i="4"/>
  <c r="F337" i="4" s="1"/>
  <c r="G249" i="24"/>
  <c r="C281" i="4"/>
  <c r="F281" i="4" s="1"/>
  <c r="G185" i="24"/>
  <c r="C217" i="4"/>
  <c r="F217" i="4" s="1"/>
  <c r="G129" i="24"/>
  <c r="C161" i="4"/>
  <c r="F161" i="4" s="1"/>
  <c r="G81" i="24"/>
  <c r="C113" i="4"/>
  <c r="F113" i="4" s="1"/>
  <c r="G57" i="24"/>
  <c r="C89" i="4"/>
  <c r="F89" i="4" s="1"/>
  <c r="G912" i="24"/>
  <c r="C944" i="4"/>
  <c r="F944" i="4" s="1"/>
  <c r="G864" i="24"/>
  <c r="C896" i="4"/>
  <c r="F896" i="4" s="1"/>
  <c r="G848" i="24"/>
  <c r="C880" i="4"/>
  <c r="F880" i="4" s="1"/>
  <c r="G840" i="24"/>
  <c r="C872" i="4"/>
  <c r="F872" i="4" s="1"/>
  <c r="G832" i="24"/>
  <c r="C864" i="4"/>
  <c r="F864" i="4" s="1"/>
  <c r="G824" i="24"/>
  <c r="C856" i="4"/>
  <c r="F856" i="4" s="1"/>
  <c r="G816" i="24"/>
  <c r="C848" i="4"/>
  <c r="F848" i="4" s="1"/>
  <c r="G808" i="24"/>
  <c r="C840" i="4"/>
  <c r="F840" i="4" s="1"/>
  <c r="G800" i="24"/>
  <c r="C832" i="4"/>
  <c r="F832" i="4" s="1"/>
  <c r="G792" i="24"/>
  <c r="C824" i="4"/>
  <c r="F824" i="4" s="1"/>
  <c r="G784" i="24"/>
  <c r="C816" i="4"/>
  <c r="F816" i="4" s="1"/>
  <c r="G776" i="24"/>
  <c r="C808" i="4"/>
  <c r="F808" i="4" s="1"/>
  <c r="G768" i="24"/>
  <c r="C800" i="4"/>
  <c r="F800" i="4" s="1"/>
  <c r="G760" i="24"/>
  <c r="C792" i="4"/>
  <c r="F792" i="4" s="1"/>
  <c r="G752" i="24"/>
  <c r="C784" i="4"/>
  <c r="F784" i="4" s="1"/>
  <c r="G744" i="24"/>
  <c r="C776" i="4"/>
  <c r="F776" i="4" s="1"/>
  <c r="G736" i="24"/>
  <c r="C768" i="4"/>
  <c r="F768" i="4" s="1"/>
  <c r="G728" i="24"/>
  <c r="C760" i="4"/>
  <c r="F760" i="4" s="1"/>
  <c r="G720" i="24"/>
  <c r="C752" i="4"/>
  <c r="F752" i="4" s="1"/>
  <c r="G712" i="24"/>
  <c r="C744" i="4"/>
  <c r="F744" i="4" s="1"/>
  <c r="G704" i="24"/>
  <c r="C736" i="4"/>
  <c r="F736" i="4" s="1"/>
  <c r="G696" i="24"/>
  <c r="C728" i="4"/>
  <c r="F728" i="4" s="1"/>
  <c r="G688" i="24"/>
  <c r="C720" i="4"/>
  <c r="F720" i="4" s="1"/>
  <c r="G680" i="24"/>
  <c r="C712" i="4"/>
  <c r="F712" i="4" s="1"/>
  <c r="G672" i="24"/>
  <c r="C704" i="4"/>
  <c r="F704" i="4" s="1"/>
  <c r="G664" i="24"/>
  <c r="C696" i="4"/>
  <c r="F696" i="4" s="1"/>
  <c r="G656" i="24"/>
  <c r="C688" i="4"/>
  <c r="F688" i="4" s="1"/>
  <c r="G648" i="24"/>
  <c r="C680" i="4"/>
  <c r="F680" i="4" s="1"/>
  <c r="G640" i="24"/>
  <c r="C672" i="4"/>
  <c r="F672" i="4" s="1"/>
  <c r="G632" i="24"/>
  <c r="C664" i="4"/>
  <c r="F664" i="4" s="1"/>
  <c r="G624" i="24"/>
  <c r="C656" i="4"/>
  <c r="F656" i="4" s="1"/>
  <c r="G616" i="24"/>
  <c r="C648" i="4"/>
  <c r="F648" i="4" s="1"/>
  <c r="G608" i="24"/>
  <c r="C640" i="4"/>
  <c r="F640" i="4" s="1"/>
  <c r="G600" i="24"/>
  <c r="C632" i="4"/>
  <c r="F632" i="4" s="1"/>
  <c r="G592" i="24"/>
  <c r="C624" i="4"/>
  <c r="F624" i="4" s="1"/>
  <c r="G584" i="24"/>
  <c r="C616" i="4"/>
  <c r="F616" i="4" s="1"/>
  <c r="G576" i="24"/>
  <c r="C608" i="4"/>
  <c r="F608" i="4" s="1"/>
  <c r="G568" i="24"/>
  <c r="C600" i="4"/>
  <c r="F600" i="4" s="1"/>
  <c r="G560" i="24"/>
  <c r="C592" i="4"/>
  <c r="F592" i="4" s="1"/>
  <c r="G552" i="24"/>
  <c r="C584" i="4"/>
  <c r="F584" i="4" s="1"/>
  <c r="G544" i="24"/>
  <c r="C576" i="4"/>
  <c r="F576" i="4" s="1"/>
  <c r="G536" i="24"/>
  <c r="C568" i="4"/>
  <c r="F568" i="4" s="1"/>
  <c r="G528" i="24"/>
  <c r="C560" i="4"/>
  <c r="F560" i="4" s="1"/>
  <c r="G520" i="24"/>
  <c r="C552" i="4"/>
  <c r="F552" i="4" s="1"/>
  <c r="G512" i="24"/>
  <c r="C544" i="4"/>
  <c r="F544" i="4" s="1"/>
  <c r="G504" i="24"/>
  <c r="C536" i="4"/>
  <c r="F536" i="4" s="1"/>
  <c r="G496" i="24"/>
  <c r="C528" i="4"/>
  <c r="F528" i="4" s="1"/>
  <c r="G488" i="24"/>
  <c r="C520" i="4"/>
  <c r="F520" i="4" s="1"/>
  <c r="G480" i="24"/>
  <c r="C512" i="4"/>
  <c r="F512" i="4" s="1"/>
  <c r="G472" i="24"/>
  <c r="C504" i="4"/>
  <c r="F504" i="4" s="1"/>
  <c r="G464" i="24"/>
  <c r="C496" i="4"/>
  <c r="F496" i="4" s="1"/>
  <c r="G456" i="24"/>
  <c r="C488" i="4"/>
  <c r="F488" i="4" s="1"/>
  <c r="G448" i="24"/>
  <c r="C480" i="4"/>
  <c r="F480" i="4" s="1"/>
  <c r="G440" i="24"/>
  <c r="C472" i="4"/>
  <c r="F472" i="4" s="1"/>
  <c r="G432" i="24"/>
  <c r="C464" i="4"/>
  <c r="F464" i="4" s="1"/>
  <c r="G424" i="24"/>
  <c r="C456" i="4"/>
  <c r="F456" i="4" s="1"/>
  <c r="G416" i="24"/>
  <c r="C448" i="4"/>
  <c r="F448" i="4" s="1"/>
  <c r="G408" i="24"/>
  <c r="C440" i="4"/>
  <c r="F440" i="4" s="1"/>
  <c r="G400" i="24"/>
  <c r="C432" i="4"/>
  <c r="F432" i="4" s="1"/>
  <c r="G392" i="24"/>
  <c r="C424" i="4"/>
  <c r="F424" i="4" s="1"/>
  <c r="G384" i="24"/>
  <c r="C416" i="4"/>
  <c r="F416" i="4" s="1"/>
  <c r="G376" i="24"/>
  <c r="C408" i="4"/>
  <c r="F408" i="4" s="1"/>
  <c r="G368" i="24"/>
  <c r="C400" i="4"/>
  <c r="F400" i="4" s="1"/>
  <c r="G360" i="24"/>
  <c r="C392" i="4"/>
  <c r="F392" i="4" s="1"/>
  <c r="G352" i="24"/>
  <c r="C384" i="4"/>
  <c r="F384" i="4" s="1"/>
  <c r="G344" i="24"/>
  <c r="C376" i="4"/>
  <c r="F376" i="4" s="1"/>
  <c r="G336" i="24"/>
  <c r="C368" i="4"/>
  <c r="F368" i="4" s="1"/>
  <c r="G328" i="24"/>
  <c r="C360" i="4"/>
  <c r="F360" i="4" s="1"/>
  <c r="G320" i="24"/>
  <c r="C352" i="4"/>
  <c r="F352" i="4" s="1"/>
  <c r="G312" i="24"/>
  <c r="C344" i="4"/>
  <c r="F344" i="4" s="1"/>
  <c r="G304" i="24"/>
  <c r="C336" i="4"/>
  <c r="F336" i="4" s="1"/>
  <c r="G296" i="24"/>
  <c r="C328" i="4"/>
  <c r="F328" i="4" s="1"/>
  <c r="G288" i="24"/>
  <c r="C320" i="4"/>
  <c r="F320" i="4" s="1"/>
  <c r="G280" i="24"/>
  <c r="C312" i="4"/>
  <c r="F312" i="4" s="1"/>
  <c r="G272" i="24"/>
  <c r="C304" i="4"/>
  <c r="F304" i="4" s="1"/>
  <c r="G264" i="24"/>
  <c r="C296" i="4"/>
  <c r="F296" i="4" s="1"/>
  <c r="G256" i="24"/>
  <c r="C288" i="4"/>
  <c r="F288" i="4" s="1"/>
  <c r="G248" i="24"/>
  <c r="C280" i="4"/>
  <c r="F280" i="4" s="1"/>
  <c r="G240" i="24"/>
  <c r="C272" i="4"/>
  <c r="F272" i="4" s="1"/>
  <c r="G232" i="24"/>
  <c r="C264" i="4"/>
  <c r="F264" i="4" s="1"/>
  <c r="G224" i="24"/>
  <c r="C256" i="4"/>
  <c r="F256" i="4" s="1"/>
  <c r="G216" i="24"/>
  <c r="C248" i="4"/>
  <c r="F248" i="4" s="1"/>
  <c r="G208" i="24"/>
  <c r="C240" i="4"/>
  <c r="F240" i="4" s="1"/>
  <c r="G200" i="24"/>
  <c r="C232" i="4"/>
  <c r="F232" i="4" s="1"/>
  <c r="G192" i="24"/>
  <c r="C224" i="4"/>
  <c r="F224" i="4" s="1"/>
  <c r="G184" i="24"/>
  <c r="C216" i="4"/>
  <c r="F216" i="4" s="1"/>
  <c r="G176" i="24"/>
  <c r="C208" i="4"/>
  <c r="F208" i="4" s="1"/>
  <c r="G168" i="24"/>
  <c r="C200" i="4"/>
  <c r="F200" i="4" s="1"/>
  <c r="G160" i="24"/>
  <c r="C192" i="4"/>
  <c r="F192" i="4" s="1"/>
  <c r="G152" i="24"/>
  <c r="C184" i="4"/>
  <c r="F184" i="4" s="1"/>
  <c r="G144" i="24"/>
  <c r="C176" i="4"/>
  <c r="F176" i="4" s="1"/>
  <c r="G136" i="24"/>
  <c r="C168" i="4"/>
  <c r="F168" i="4" s="1"/>
  <c r="G128" i="24"/>
  <c r="C160" i="4"/>
  <c r="F160" i="4" s="1"/>
  <c r="G120" i="24"/>
  <c r="C152" i="4"/>
  <c r="F152" i="4" s="1"/>
  <c r="G112" i="24"/>
  <c r="C144" i="4"/>
  <c r="F144" i="4" s="1"/>
  <c r="G104" i="24"/>
  <c r="C136" i="4"/>
  <c r="F136" i="4" s="1"/>
  <c r="G96" i="24"/>
  <c r="C128" i="4"/>
  <c r="F128" i="4" s="1"/>
  <c r="G88" i="24"/>
  <c r="C120" i="4"/>
  <c r="F120" i="4" s="1"/>
  <c r="G80" i="24"/>
  <c r="C112" i="4"/>
  <c r="F112" i="4" s="1"/>
  <c r="G72" i="24"/>
  <c r="C104" i="4"/>
  <c r="F104" i="4" s="1"/>
  <c r="G64" i="24"/>
  <c r="C96" i="4"/>
  <c r="F96" i="4" s="1"/>
  <c r="G56" i="24"/>
  <c r="C88" i="4"/>
  <c r="F88" i="4" s="1"/>
  <c r="G48" i="24"/>
  <c r="C80" i="4"/>
  <c r="F80" i="4" s="1"/>
  <c r="G40" i="24"/>
  <c r="C72" i="4"/>
  <c r="F72" i="4" s="1"/>
  <c r="G32" i="24"/>
  <c r="C64" i="4"/>
  <c r="F64" i="4" s="1"/>
  <c r="G24" i="24"/>
  <c r="C56" i="4"/>
  <c r="F56" i="4" s="1"/>
  <c r="G16" i="24"/>
  <c r="C48" i="4"/>
  <c r="F48" i="4" s="1"/>
  <c r="G8" i="24"/>
  <c r="C40" i="4"/>
  <c r="F40" i="4" s="1"/>
  <c r="E38" i="8"/>
  <c r="E38" i="7"/>
  <c r="E38" i="14"/>
  <c r="E38" i="16"/>
  <c r="E38" i="18"/>
  <c r="E38" i="6"/>
  <c r="E38" i="11"/>
  <c r="E38" i="23"/>
  <c r="E102" i="22"/>
  <c r="E38" i="15"/>
  <c r="E38" i="17"/>
  <c r="E38" i="9"/>
  <c r="E38" i="19"/>
  <c r="E38" i="10"/>
  <c r="E38" i="22"/>
  <c r="E38" i="12"/>
  <c r="E38" i="20"/>
  <c r="E38" i="13"/>
  <c r="E962" i="4"/>
  <c r="G926" i="24" l="1"/>
  <c r="E102" i="6" l="1"/>
  <c r="F88" i="6"/>
  <c r="E79" i="6"/>
  <c r="E70" i="6"/>
  <c r="E46" i="6"/>
  <c r="E36" i="6"/>
  <c r="F24" i="6"/>
  <c r="F20" i="6"/>
  <c r="E102" i="7"/>
  <c r="F88" i="7"/>
  <c r="E79" i="7"/>
  <c r="E70" i="7"/>
  <c r="E46" i="7"/>
  <c r="E36" i="7"/>
  <c r="F24" i="7"/>
  <c r="F53" i="7" s="1"/>
  <c r="F60" i="7" s="1"/>
  <c r="F20" i="7"/>
  <c r="E102" i="8"/>
  <c r="F88" i="8"/>
  <c r="E79" i="8"/>
  <c r="E70" i="8"/>
  <c r="E46" i="8"/>
  <c r="E36" i="8"/>
  <c r="F24" i="8"/>
  <c r="F20" i="8"/>
  <c r="E102" i="9"/>
  <c r="F88" i="9"/>
  <c r="E79" i="9"/>
  <c r="E70" i="9"/>
  <c r="E46" i="9"/>
  <c r="E36" i="9"/>
  <c r="F24" i="9"/>
  <c r="F53" i="9" s="1"/>
  <c r="F60" i="9" s="1"/>
  <c r="F20" i="9"/>
  <c r="E102" i="10"/>
  <c r="E79" i="10"/>
  <c r="E70" i="10"/>
  <c r="E46" i="10"/>
  <c r="E36" i="10"/>
  <c r="F24" i="10"/>
  <c r="F25" i="10" s="1"/>
  <c r="F20" i="10"/>
  <c r="E102" i="11"/>
  <c r="F88" i="11"/>
  <c r="E79" i="11"/>
  <c r="E70" i="11"/>
  <c r="E46" i="11"/>
  <c r="E36" i="11"/>
  <c r="F24" i="11"/>
  <c r="F25" i="11" s="1"/>
  <c r="F31" i="11" s="1"/>
  <c r="F20" i="11"/>
  <c r="E102" i="12"/>
  <c r="F88" i="12"/>
  <c r="E79" i="12"/>
  <c r="E70" i="12"/>
  <c r="E46" i="12"/>
  <c r="E36" i="12"/>
  <c r="F24" i="12"/>
  <c r="F20" i="12"/>
  <c r="E102" i="13"/>
  <c r="F88" i="13"/>
  <c r="E79" i="13"/>
  <c r="E70" i="13"/>
  <c r="E46" i="13"/>
  <c r="E36" i="13"/>
  <c r="F24" i="13"/>
  <c r="F53" i="13" s="1"/>
  <c r="F60" i="13" s="1"/>
  <c r="F20" i="13"/>
  <c r="E102" i="14"/>
  <c r="F88" i="14"/>
  <c r="E79" i="14"/>
  <c r="E70" i="14"/>
  <c r="E36" i="14"/>
  <c r="F24" i="14"/>
  <c r="F53" i="14" s="1"/>
  <c r="F60" i="14" s="1"/>
  <c r="F20" i="14"/>
  <c r="E102" i="15"/>
  <c r="F88" i="15"/>
  <c r="E79" i="15"/>
  <c r="E70" i="15"/>
  <c r="E46" i="15"/>
  <c r="E36" i="15"/>
  <c r="F24" i="15"/>
  <c r="F53" i="15" s="1"/>
  <c r="F60" i="15" s="1"/>
  <c r="F20" i="15"/>
  <c r="F31" i="15" l="1"/>
  <c r="F38" i="15" s="1"/>
  <c r="F53" i="12"/>
  <c r="F60" i="12" s="1"/>
  <c r="F27" i="10"/>
  <c r="F31" i="10" s="1"/>
  <c r="F53" i="10"/>
  <c r="F60" i="10" s="1"/>
  <c r="F31" i="9"/>
  <c r="F53" i="6"/>
  <c r="F60" i="6" s="1"/>
  <c r="F53" i="11"/>
  <c r="F60" i="11" s="1"/>
  <c r="F31" i="6"/>
  <c r="F31" i="7"/>
  <c r="F53" i="8"/>
  <c r="F60" i="8" s="1"/>
  <c r="F27" i="8"/>
  <c r="F31" i="8" s="1"/>
  <c r="F74" i="11"/>
  <c r="F73" i="11"/>
  <c r="F64" i="11"/>
  <c r="F38" i="11"/>
  <c r="F78" i="11"/>
  <c r="F69" i="11"/>
  <c r="F77" i="11"/>
  <c r="F68" i="11"/>
  <c r="F76" i="11"/>
  <c r="F67" i="11"/>
  <c r="F35" i="11"/>
  <c r="F111" i="11"/>
  <c r="F75" i="11"/>
  <c r="F66" i="11"/>
  <c r="F34" i="11"/>
  <c r="F31" i="12"/>
  <c r="F31" i="13"/>
  <c r="E46" i="14"/>
  <c r="F31" i="14"/>
  <c r="F77" i="15"/>
  <c r="F66" i="15"/>
  <c r="E102" i="16"/>
  <c r="F88" i="16"/>
  <c r="E79" i="16"/>
  <c r="E70" i="16"/>
  <c r="E36" i="16"/>
  <c r="F24" i="16"/>
  <c r="F25" i="16" s="1"/>
  <c r="F31" i="16" s="1"/>
  <c r="F20" i="16"/>
  <c r="E102" i="17"/>
  <c r="F88" i="17"/>
  <c r="E79" i="17"/>
  <c r="E70" i="17"/>
  <c r="E46" i="17"/>
  <c r="E36" i="17"/>
  <c r="F24" i="17"/>
  <c r="F53" i="17" s="1"/>
  <c r="F60" i="17" s="1"/>
  <c r="F20" i="17"/>
  <c r="E102" i="18"/>
  <c r="F88" i="18"/>
  <c r="E79" i="18"/>
  <c r="E70" i="18"/>
  <c r="E46" i="18"/>
  <c r="E36" i="18"/>
  <c r="F24" i="18"/>
  <c r="F53" i="18" s="1"/>
  <c r="F60" i="18" s="1"/>
  <c r="F20" i="18"/>
  <c r="E102" i="19"/>
  <c r="F88" i="19"/>
  <c r="E79" i="19"/>
  <c r="E70" i="19"/>
  <c r="E46" i="19"/>
  <c r="E36" i="19"/>
  <c r="F24" i="19"/>
  <c r="F20" i="19"/>
  <c r="E102" i="20"/>
  <c r="F88" i="20"/>
  <c r="E79" i="20"/>
  <c r="E70" i="20"/>
  <c r="E46" i="20"/>
  <c r="E36" i="20"/>
  <c r="F24" i="20"/>
  <c r="F20" i="20"/>
  <c r="E102" i="21"/>
  <c r="F88" i="21"/>
  <c r="E79" i="21"/>
  <c r="E70" i="21"/>
  <c r="E46" i="21"/>
  <c r="E36" i="21"/>
  <c r="F24" i="21"/>
  <c r="F53" i="21" s="1"/>
  <c r="F60" i="21" s="1"/>
  <c r="F20" i="21"/>
  <c r="F88" i="22"/>
  <c r="E79" i="22"/>
  <c r="E70" i="22"/>
  <c r="E46" i="22"/>
  <c r="E36" i="22"/>
  <c r="F24" i="22"/>
  <c r="F53" i="22" s="1"/>
  <c r="F60" i="22" s="1"/>
  <c r="F20" i="22"/>
  <c r="E102" i="23"/>
  <c r="F88" i="23"/>
  <c r="E79" i="23"/>
  <c r="E70" i="23"/>
  <c r="E36" i="23"/>
  <c r="F24" i="23"/>
  <c r="F25" i="23" s="1"/>
  <c r="F20" i="23"/>
  <c r="F75" i="15" l="1"/>
  <c r="F79" i="15" s="1"/>
  <c r="F87" i="15" s="1"/>
  <c r="F89" i="15" s="1"/>
  <c r="F114" i="15" s="1"/>
  <c r="F69" i="15"/>
  <c r="F111" i="15"/>
  <c r="F45" i="15"/>
  <c r="F39" i="15"/>
  <c r="F44" i="15"/>
  <c r="F35" i="15"/>
  <c r="F64" i="15"/>
  <c r="F67" i="15"/>
  <c r="F73" i="15"/>
  <c r="F76" i="15"/>
  <c r="F74" i="15"/>
  <c r="F68" i="15"/>
  <c r="F34" i="15"/>
  <c r="F36" i="15" s="1"/>
  <c r="F58" i="15" s="1"/>
  <c r="F78" i="15"/>
  <c r="F53" i="20"/>
  <c r="F60" i="20" s="1"/>
  <c r="F25" i="20"/>
  <c r="F69" i="9"/>
  <c r="F76" i="9"/>
  <c r="F25" i="18"/>
  <c r="F31" i="18" s="1"/>
  <c r="F53" i="16"/>
  <c r="F60" i="16" s="1"/>
  <c r="F73" i="9"/>
  <c r="F67" i="9"/>
  <c r="F53" i="23"/>
  <c r="F60" i="23" s="1"/>
  <c r="F25" i="21"/>
  <c r="F31" i="21" s="1"/>
  <c r="F31" i="19"/>
  <c r="F64" i="9"/>
  <c r="F65" i="9" s="1"/>
  <c r="F38" i="9"/>
  <c r="F77" i="9"/>
  <c r="F74" i="9"/>
  <c r="F66" i="9"/>
  <c r="F34" i="9"/>
  <c r="F111" i="9"/>
  <c r="F75" i="9"/>
  <c r="F53" i="19"/>
  <c r="F60" i="19" s="1"/>
  <c r="F31" i="23"/>
  <c r="E46" i="16"/>
  <c r="F78" i="9"/>
  <c r="F68" i="9"/>
  <c r="F35" i="9"/>
  <c r="F74" i="6"/>
  <c r="F73" i="6"/>
  <c r="F64" i="6"/>
  <c r="F38" i="6"/>
  <c r="F75" i="6"/>
  <c r="F78" i="6"/>
  <c r="F69" i="6"/>
  <c r="F66" i="6"/>
  <c r="F34" i="6"/>
  <c r="F77" i="6"/>
  <c r="F68" i="6"/>
  <c r="F76" i="6"/>
  <c r="F67" i="6"/>
  <c r="F35" i="6"/>
  <c r="F111" i="6"/>
  <c r="F74" i="7"/>
  <c r="F73" i="7"/>
  <c r="F64" i="7"/>
  <c r="F66" i="7"/>
  <c r="F38" i="7"/>
  <c r="F34" i="7"/>
  <c r="F78" i="7"/>
  <c r="F69" i="7"/>
  <c r="F67" i="7"/>
  <c r="F35" i="7"/>
  <c r="F111" i="7"/>
  <c r="F75" i="7"/>
  <c r="F77" i="7"/>
  <c r="F68" i="7"/>
  <c r="F76" i="7"/>
  <c r="F75" i="8"/>
  <c r="F66" i="8"/>
  <c r="F34" i="8"/>
  <c r="F74" i="8"/>
  <c r="F81" i="8"/>
  <c r="F73" i="8"/>
  <c r="F64" i="8"/>
  <c r="F76" i="8"/>
  <c r="F67" i="8"/>
  <c r="F38" i="8"/>
  <c r="F78" i="8"/>
  <c r="F69" i="8"/>
  <c r="F77" i="8"/>
  <c r="F68" i="8"/>
  <c r="F111" i="8"/>
  <c r="F35" i="8"/>
  <c r="F76" i="10"/>
  <c r="F67" i="10"/>
  <c r="F35" i="10"/>
  <c r="F34" i="10"/>
  <c r="F75" i="10"/>
  <c r="F66" i="10"/>
  <c r="F74" i="10"/>
  <c r="F81" i="10"/>
  <c r="F83" i="10" s="1"/>
  <c r="F88" i="10" s="1"/>
  <c r="F73" i="10"/>
  <c r="F64" i="10"/>
  <c r="F38" i="10"/>
  <c r="F68" i="10"/>
  <c r="F78" i="10"/>
  <c r="F69" i="10"/>
  <c r="F111" i="10"/>
  <c r="F77" i="10"/>
  <c r="F36" i="11"/>
  <c r="F65" i="11"/>
  <c r="F70" i="11" s="1"/>
  <c r="F113" i="11" s="1"/>
  <c r="F79" i="11"/>
  <c r="F87" i="11" s="1"/>
  <c r="F89" i="11" s="1"/>
  <c r="F114" i="11" s="1"/>
  <c r="F74" i="12"/>
  <c r="F73" i="12"/>
  <c r="F64" i="12"/>
  <c r="F66" i="12"/>
  <c r="F38" i="12"/>
  <c r="F34" i="12"/>
  <c r="F78" i="12"/>
  <c r="F69" i="12"/>
  <c r="F75" i="12"/>
  <c r="F77" i="12"/>
  <c r="F68" i="12"/>
  <c r="F111" i="12"/>
  <c r="F76" i="12"/>
  <c r="F67" i="12"/>
  <c r="F35" i="12"/>
  <c r="F74" i="13"/>
  <c r="F73" i="13"/>
  <c r="F64" i="13"/>
  <c r="F78" i="13"/>
  <c r="F69" i="13"/>
  <c r="F38" i="13"/>
  <c r="F68" i="13"/>
  <c r="F77" i="13"/>
  <c r="F76" i="13"/>
  <c r="F67" i="13"/>
  <c r="F35" i="13"/>
  <c r="F111" i="13"/>
  <c r="F75" i="13"/>
  <c r="F66" i="13"/>
  <c r="F34" i="13"/>
  <c r="F74" i="14"/>
  <c r="F78" i="14"/>
  <c r="F76" i="14"/>
  <c r="F111" i="14"/>
  <c r="F66" i="14"/>
  <c r="F73" i="14"/>
  <c r="F64" i="14"/>
  <c r="F69" i="14"/>
  <c r="F77" i="14"/>
  <c r="F68" i="14"/>
  <c r="F67" i="14"/>
  <c r="F35" i="14"/>
  <c r="F75" i="14"/>
  <c r="F38" i="14"/>
  <c r="F34" i="14"/>
  <c r="F65" i="15"/>
  <c r="F70" i="15" s="1"/>
  <c r="F113" i="15" s="1"/>
  <c r="F73" i="16"/>
  <c r="F64" i="16"/>
  <c r="F38" i="16"/>
  <c r="F74" i="16"/>
  <c r="F78" i="16"/>
  <c r="F69" i="16"/>
  <c r="F77" i="16"/>
  <c r="F68" i="16"/>
  <c r="F76" i="16"/>
  <c r="F67" i="16"/>
  <c r="F35" i="16"/>
  <c r="F75" i="16"/>
  <c r="F66" i="16"/>
  <c r="F34" i="16"/>
  <c r="F111" i="16"/>
  <c r="F25" i="17"/>
  <c r="F31" i="17" s="1"/>
  <c r="F38" i="18"/>
  <c r="F68" i="18"/>
  <c r="F78" i="18"/>
  <c r="F69" i="18"/>
  <c r="F74" i="18"/>
  <c r="F77" i="18"/>
  <c r="F31" i="20"/>
  <c r="F25" i="22"/>
  <c r="F31" i="22" s="1"/>
  <c r="E46" i="23"/>
  <c r="F76" i="18" l="1"/>
  <c r="F43" i="15"/>
  <c r="F40" i="15"/>
  <c r="F36" i="14"/>
  <c r="F42" i="15"/>
  <c r="F41" i="15"/>
  <c r="F58" i="11"/>
  <c r="F42" i="11"/>
  <c r="F39" i="11"/>
  <c r="F43" i="11"/>
  <c r="F45" i="11"/>
  <c r="F41" i="11"/>
  <c r="F40" i="11"/>
  <c r="F44" i="11"/>
  <c r="F36" i="10"/>
  <c r="F70" i="9"/>
  <c r="F113" i="9" s="1"/>
  <c r="F111" i="18"/>
  <c r="F35" i="18"/>
  <c r="F75" i="18"/>
  <c r="F64" i="18"/>
  <c r="F34" i="18"/>
  <c r="F67" i="18"/>
  <c r="F66" i="18"/>
  <c r="F73" i="18"/>
  <c r="F36" i="9"/>
  <c r="F79" i="9"/>
  <c r="F87" i="9" s="1"/>
  <c r="F89" i="9" s="1"/>
  <c r="F114" i="9" s="1"/>
  <c r="F36" i="6"/>
  <c r="F74" i="19"/>
  <c r="F66" i="19"/>
  <c r="F111" i="19"/>
  <c r="F75" i="19"/>
  <c r="F34" i="19"/>
  <c r="F67" i="19"/>
  <c r="F73" i="19"/>
  <c r="F76" i="19"/>
  <c r="F69" i="19"/>
  <c r="F35" i="19"/>
  <c r="F68" i="19"/>
  <c r="F78" i="19"/>
  <c r="F38" i="19"/>
  <c r="F64" i="19"/>
  <c r="F77" i="19"/>
  <c r="F73" i="23"/>
  <c r="F68" i="23"/>
  <c r="F77" i="23"/>
  <c r="F66" i="23"/>
  <c r="F35" i="23"/>
  <c r="F36" i="23" s="1"/>
  <c r="F58" i="23" s="1"/>
  <c r="F38" i="23"/>
  <c r="F69" i="23"/>
  <c r="F75" i="23"/>
  <c r="F78" i="23"/>
  <c r="F111" i="23"/>
  <c r="F67" i="23"/>
  <c r="F34" i="23"/>
  <c r="F76" i="23"/>
  <c r="F64" i="23"/>
  <c r="F65" i="23" s="1"/>
  <c r="F74" i="23"/>
  <c r="F79" i="8"/>
  <c r="F87" i="8" s="1"/>
  <c r="F89" i="8" s="1"/>
  <c r="F114" i="8" s="1"/>
  <c r="F65" i="6"/>
  <c r="F70" i="6" s="1"/>
  <c r="F113" i="6" s="1"/>
  <c r="F79" i="6"/>
  <c r="F87" i="6" s="1"/>
  <c r="F89" i="6" s="1"/>
  <c r="F114" i="6" s="1"/>
  <c r="F65" i="7"/>
  <c r="F70" i="7" s="1"/>
  <c r="F113" i="7" s="1"/>
  <c r="F79" i="7"/>
  <c r="F87" i="7" s="1"/>
  <c r="F89" i="7" s="1"/>
  <c r="F114" i="7" s="1"/>
  <c r="F36" i="7"/>
  <c r="F36" i="8"/>
  <c r="F65" i="8"/>
  <c r="F70" i="8" s="1"/>
  <c r="F113" i="8" s="1"/>
  <c r="F65" i="10"/>
  <c r="F70" i="10" s="1"/>
  <c r="F113" i="10" s="1"/>
  <c r="F79" i="10"/>
  <c r="F87" i="10" s="1"/>
  <c r="F89" i="10" s="1"/>
  <c r="F114" i="10" s="1"/>
  <c r="F65" i="12"/>
  <c r="F70" i="12" s="1"/>
  <c r="F113" i="12" s="1"/>
  <c r="F79" i="12"/>
  <c r="F36" i="12"/>
  <c r="F65" i="13"/>
  <c r="F70" i="13" s="1"/>
  <c r="F113" i="13" s="1"/>
  <c r="F79" i="13"/>
  <c r="F87" i="13" s="1"/>
  <c r="F89" i="13" s="1"/>
  <c r="F114" i="13" s="1"/>
  <c r="F36" i="13"/>
  <c r="F79" i="14"/>
  <c r="F87" i="14" s="1"/>
  <c r="F89" i="14" s="1"/>
  <c r="F114" i="14" s="1"/>
  <c r="F65" i="14"/>
  <c r="F70" i="14" s="1"/>
  <c r="F113" i="14" s="1"/>
  <c r="F65" i="16"/>
  <c r="F70" i="16" s="1"/>
  <c r="F113" i="16" s="1"/>
  <c r="F79" i="16"/>
  <c r="F87" i="16" s="1"/>
  <c r="F89" i="16" s="1"/>
  <c r="F114" i="16" s="1"/>
  <c r="F36" i="16"/>
  <c r="F78" i="17"/>
  <c r="F69" i="17"/>
  <c r="F76" i="17"/>
  <c r="F67" i="17"/>
  <c r="F35" i="17"/>
  <c r="F77" i="17"/>
  <c r="F68" i="17"/>
  <c r="F75" i="17"/>
  <c r="F66" i="17"/>
  <c r="F34" i="17"/>
  <c r="F38" i="17"/>
  <c r="F74" i="17"/>
  <c r="F111" i="17"/>
  <c r="F73" i="17"/>
  <c r="F64" i="17"/>
  <c r="F65" i="18"/>
  <c r="F70" i="18" s="1"/>
  <c r="F113" i="18" s="1"/>
  <c r="F74" i="20"/>
  <c r="F73" i="20"/>
  <c r="F64" i="20"/>
  <c r="F38" i="20"/>
  <c r="F78" i="20"/>
  <c r="F69" i="20"/>
  <c r="F111" i="20"/>
  <c r="F66" i="20"/>
  <c r="F77" i="20"/>
  <c r="F68" i="20"/>
  <c r="F75" i="20"/>
  <c r="F34" i="20"/>
  <c r="F76" i="20"/>
  <c r="F67" i="20"/>
  <c r="F35" i="20"/>
  <c r="F74" i="21"/>
  <c r="F78" i="21"/>
  <c r="F66" i="21"/>
  <c r="F73" i="21"/>
  <c r="F64" i="21"/>
  <c r="F38" i="21"/>
  <c r="F69" i="21"/>
  <c r="F75" i="21"/>
  <c r="F77" i="21"/>
  <c r="F68" i="21"/>
  <c r="F76" i="21"/>
  <c r="F67" i="21"/>
  <c r="F35" i="21"/>
  <c r="F111" i="21"/>
  <c r="F34" i="21"/>
  <c r="F36" i="21" s="1"/>
  <c r="F58" i="21" s="1"/>
  <c r="F74" i="22"/>
  <c r="F38" i="22"/>
  <c r="F78" i="22"/>
  <c r="F69" i="22"/>
  <c r="F77" i="22"/>
  <c r="F68" i="22"/>
  <c r="F64" i="22"/>
  <c r="F76" i="22"/>
  <c r="F67" i="22"/>
  <c r="F35" i="22"/>
  <c r="F111" i="22"/>
  <c r="F75" i="22"/>
  <c r="F66" i="22"/>
  <c r="F34" i="22"/>
  <c r="F36" i="22" s="1"/>
  <c r="F58" i="22" s="1"/>
  <c r="F73" i="22"/>
  <c r="F58" i="10" l="1"/>
  <c r="F45" i="10"/>
  <c r="F39" i="10"/>
  <c r="F43" i="10"/>
  <c r="F40" i="10"/>
  <c r="F44" i="10"/>
  <c r="F41" i="10"/>
  <c r="F42" i="10"/>
  <c r="F40" i="21"/>
  <c r="F41" i="22"/>
  <c r="F58" i="8"/>
  <c r="F44" i="8"/>
  <c r="F41" i="8"/>
  <c r="F40" i="8"/>
  <c r="F42" i="8"/>
  <c r="F45" i="8"/>
  <c r="F39" i="8"/>
  <c r="F43" i="8"/>
  <c r="F45" i="21"/>
  <c r="F39" i="23"/>
  <c r="F58" i="12"/>
  <c r="F45" i="12"/>
  <c r="F44" i="12"/>
  <c r="F43" i="12"/>
  <c r="F40" i="12"/>
  <c r="F41" i="12"/>
  <c r="F42" i="12"/>
  <c r="F39" i="12"/>
  <c r="F58" i="6"/>
  <c r="F42" i="6"/>
  <c r="F40" i="6"/>
  <c r="F45" i="6"/>
  <c r="F41" i="6"/>
  <c r="F43" i="6"/>
  <c r="F44" i="6"/>
  <c r="F39" i="6"/>
  <c r="F44" i="21"/>
  <c r="F39" i="22"/>
  <c r="F45" i="23"/>
  <c r="F58" i="7"/>
  <c r="F45" i="7"/>
  <c r="F40" i="7"/>
  <c r="F39" i="7"/>
  <c r="F41" i="7"/>
  <c r="F42" i="7"/>
  <c r="F43" i="7"/>
  <c r="F44" i="7"/>
  <c r="F58" i="14"/>
  <c r="F44" i="14"/>
  <c r="F45" i="14"/>
  <c r="F43" i="14"/>
  <c r="F40" i="14"/>
  <c r="F41" i="14"/>
  <c r="F42" i="14"/>
  <c r="F39" i="14"/>
  <c r="F43" i="21"/>
  <c r="F46" i="21" s="1"/>
  <c r="F59" i="21" s="1"/>
  <c r="F61" i="21" s="1"/>
  <c r="F112" i="21" s="1"/>
  <c r="F40" i="22"/>
  <c r="F43" i="23"/>
  <c r="F46" i="15"/>
  <c r="F59" i="15" s="1"/>
  <c r="F61" i="15" s="1"/>
  <c r="F112" i="15" s="1"/>
  <c r="F45" i="22"/>
  <c r="F40" i="23"/>
  <c r="F58" i="13"/>
  <c r="F44" i="13"/>
  <c r="F39" i="13"/>
  <c r="F46" i="13" s="1"/>
  <c r="F59" i="13" s="1"/>
  <c r="F61" i="13" s="1"/>
  <c r="F112" i="13" s="1"/>
  <c r="F40" i="13"/>
  <c r="F45" i="13"/>
  <c r="F41" i="13"/>
  <c r="F42" i="13"/>
  <c r="F43" i="13"/>
  <c r="F58" i="9"/>
  <c r="F45" i="9"/>
  <c r="F40" i="9"/>
  <c r="F44" i="9"/>
  <c r="F41" i="9"/>
  <c r="F39" i="9"/>
  <c r="F42" i="9"/>
  <c r="F43" i="9"/>
  <c r="F36" i="18"/>
  <c r="F39" i="21"/>
  <c r="F44" i="22"/>
  <c r="F42" i="23"/>
  <c r="F46" i="11"/>
  <c r="F59" i="11" s="1"/>
  <c r="F61" i="11" s="1"/>
  <c r="F112" i="11" s="1"/>
  <c r="F41" i="21"/>
  <c r="F43" i="22"/>
  <c r="F44" i="23"/>
  <c r="F58" i="16"/>
  <c r="F44" i="16"/>
  <c r="F40" i="16"/>
  <c r="F39" i="16"/>
  <c r="F41" i="16"/>
  <c r="F42" i="16"/>
  <c r="F43" i="16"/>
  <c r="F45" i="16"/>
  <c r="F42" i="21"/>
  <c r="F42" i="22"/>
  <c r="F41" i="23"/>
  <c r="F46" i="23" s="1"/>
  <c r="F59" i="23" s="1"/>
  <c r="F61" i="23" s="1"/>
  <c r="F112" i="23" s="1"/>
  <c r="F79" i="18"/>
  <c r="F87" i="18" s="1"/>
  <c r="F89" i="18" s="1"/>
  <c r="F114" i="18" s="1"/>
  <c r="F70" i="23"/>
  <c r="F113" i="23" s="1"/>
  <c r="F65" i="19"/>
  <c r="F70" i="19" s="1"/>
  <c r="F113" i="19" s="1"/>
  <c r="F87" i="12"/>
  <c r="F89" i="12" s="1"/>
  <c r="F114" i="12" s="1"/>
  <c r="F79" i="20"/>
  <c r="F87" i="20" s="1"/>
  <c r="F89" i="20" s="1"/>
  <c r="F114" i="20" s="1"/>
  <c r="F79" i="23"/>
  <c r="F87" i="23" s="1"/>
  <c r="F89" i="23" s="1"/>
  <c r="F114" i="23" s="1"/>
  <c r="F79" i="19"/>
  <c r="F87" i="19" s="1"/>
  <c r="F89" i="19" s="1"/>
  <c r="F114" i="19" s="1"/>
  <c r="F36" i="19"/>
  <c r="F36" i="17"/>
  <c r="F65" i="17"/>
  <c r="F70" i="17" s="1"/>
  <c r="F113" i="17" s="1"/>
  <c r="F79" i="17"/>
  <c r="F87" i="17" s="1"/>
  <c r="F89" i="17" s="1"/>
  <c r="F114" i="17" s="1"/>
  <c r="F65" i="20"/>
  <c r="F70" i="20" s="1"/>
  <c r="F113" i="20" s="1"/>
  <c r="F36" i="20"/>
  <c r="F65" i="21"/>
  <c r="F70" i="21" s="1"/>
  <c r="F113" i="21" s="1"/>
  <c r="F79" i="21"/>
  <c r="F87" i="21" s="1"/>
  <c r="F89" i="21" s="1"/>
  <c r="F114" i="21" s="1"/>
  <c r="F65" i="22"/>
  <c r="F70" i="22" s="1"/>
  <c r="F113" i="22" s="1"/>
  <c r="F79" i="22"/>
  <c r="F87" i="22" s="1"/>
  <c r="F89" i="22" s="1"/>
  <c r="F114" i="22" s="1"/>
  <c r="F46" i="22"/>
  <c r="F59" i="22" s="1"/>
  <c r="F61" i="22" s="1"/>
  <c r="F112" i="22" s="1"/>
  <c r="F46" i="14" l="1"/>
  <c r="F59" i="14" s="1"/>
  <c r="F61" i="14" s="1"/>
  <c r="F112" i="14" s="1"/>
  <c r="F58" i="18"/>
  <c r="F42" i="18"/>
  <c r="F43" i="18"/>
  <c r="F39" i="18"/>
  <c r="F44" i="18"/>
  <c r="F45" i="18"/>
  <c r="F40" i="18"/>
  <c r="F41" i="18"/>
  <c r="F58" i="17"/>
  <c r="F39" i="17"/>
  <c r="F40" i="17"/>
  <c r="F43" i="17"/>
  <c r="F41" i="17"/>
  <c r="F42" i="17"/>
  <c r="F44" i="17"/>
  <c r="F45" i="17"/>
  <c r="F46" i="6"/>
  <c r="F59" i="6" s="1"/>
  <c r="F61" i="6" s="1"/>
  <c r="F112" i="6" s="1"/>
  <c r="F46" i="12"/>
  <c r="F59" i="12" s="1"/>
  <c r="F61" i="12" s="1"/>
  <c r="F112" i="12" s="1"/>
  <c r="F46" i="9"/>
  <c r="F59" i="9" s="1"/>
  <c r="F61" i="9" s="1"/>
  <c r="F112" i="9" s="1"/>
  <c r="F46" i="7"/>
  <c r="F59" i="7" s="1"/>
  <c r="F61" i="7" s="1"/>
  <c r="F112" i="7" s="1"/>
  <c r="F46" i="10"/>
  <c r="F59" i="10" s="1"/>
  <c r="F61" i="10" s="1"/>
  <c r="F112" i="10" s="1"/>
  <c r="F58" i="20"/>
  <c r="F41" i="20"/>
  <c r="F42" i="20"/>
  <c r="F39" i="20"/>
  <c r="F43" i="20"/>
  <c r="F45" i="20"/>
  <c r="F44" i="20"/>
  <c r="F40" i="20"/>
  <c r="F58" i="19"/>
  <c r="F43" i="19"/>
  <c r="F45" i="19"/>
  <c r="F44" i="19"/>
  <c r="F39" i="19"/>
  <c r="F40" i="19"/>
  <c r="F41" i="19"/>
  <c r="F42" i="19"/>
  <c r="F46" i="16"/>
  <c r="F59" i="16" s="1"/>
  <c r="F61" i="16" s="1"/>
  <c r="F112" i="16" s="1"/>
  <c r="F46" i="8"/>
  <c r="F59" i="8" s="1"/>
  <c r="F61" i="8" s="1"/>
  <c r="F112" i="8" s="1"/>
  <c r="F46" i="18" l="1"/>
  <c r="F59" i="18" s="1"/>
  <c r="F61" i="18" s="1"/>
  <c r="F112" i="18" s="1"/>
  <c r="F46" i="19"/>
  <c r="F59" i="19" s="1"/>
  <c r="F61" i="19" s="1"/>
  <c r="F112" i="19" s="1"/>
  <c r="F46" i="17"/>
  <c r="F59" i="17" s="1"/>
  <c r="F61" i="17" s="1"/>
  <c r="F112" i="17" s="1"/>
  <c r="F46" i="20"/>
  <c r="F59" i="20" s="1"/>
  <c r="F61" i="20" s="1"/>
  <c r="F112" i="20" s="1"/>
  <c r="E972" i="4"/>
  <c r="F972" i="4" s="1"/>
  <c r="E974" i="4"/>
  <c r="F974" i="4" s="1"/>
  <c r="E977" i="4"/>
  <c r="F977" i="4" s="1"/>
  <c r="E978" i="4"/>
  <c r="F978" i="4" s="1"/>
  <c r="E979" i="4"/>
  <c r="F979" i="4" s="1"/>
  <c r="E982" i="4"/>
  <c r="F982" i="4" s="1"/>
  <c r="E983" i="4"/>
  <c r="F983" i="4" s="1"/>
  <c r="E986" i="4"/>
  <c r="F986" i="4" s="1"/>
  <c r="E987" i="4"/>
  <c r="F987" i="4" s="1"/>
  <c r="E989" i="4"/>
  <c r="F989" i="4" s="1"/>
  <c r="E990" i="4"/>
  <c r="F990" i="4" s="1"/>
  <c r="E991" i="4"/>
  <c r="F991" i="4" s="1"/>
  <c r="E993" i="4"/>
  <c r="F993" i="4" s="1"/>
  <c r="E994" i="4"/>
  <c r="F994" i="4" s="1"/>
  <c r="E995" i="4"/>
  <c r="F995" i="4" s="1"/>
  <c r="E997" i="4"/>
  <c r="F997" i="4" s="1"/>
  <c r="F962" i="4"/>
  <c r="H7" i="5"/>
  <c r="H8" i="5" s="1"/>
  <c r="E963" i="4"/>
  <c r="F963" i="4" s="1"/>
  <c r="E964" i="4"/>
  <c r="F964" i="4" s="1"/>
  <c r="E965" i="4"/>
  <c r="F965" i="4" s="1"/>
  <c r="E966" i="4"/>
  <c r="F966" i="4" s="1"/>
  <c r="E967" i="4"/>
  <c r="F967" i="4" s="1"/>
  <c r="E968" i="4"/>
  <c r="F968" i="4" s="1"/>
  <c r="E969" i="4"/>
  <c r="F969" i="4" s="1"/>
  <c r="E970" i="4"/>
  <c r="F970" i="4" s="1"/>
  <c r="E971" i="4"/>
  <c r="F971" i="4" s="1"/>
  <c r="E973" i="4"/>
  <c r="F973" i="4" s="1"/>
  <c r="E975" i="4"/>
  <c r="F975" i="4" s="1"/>
  <c r="E976" i="4"/>
  <c r="F976" i="4" s="1"/>
  <c r="E980" i="4"/>
  <c r="F980" i="4" s="1"/>
  <c r="E981" i="4"/>
  <c r="F981" i="4" s="1"/>
  <c r="E984" i="4"/>
  <c r="F984" i="4" s="1"/>
  <c r="E985" i="4"/>
  <c r="F985" i="4" s="1"/>
  <c r="E988" i="4"/>
  <c r="F988" i="4" s="1"/>
  <c r="E992" i="4"/>
  <c r="F992" i="4" s="1"/>
  <c r="E996" i="4"/>
  <c r="F996" i="4" s="1"/>
  <c r="F93" i="20" l="1"/>
  <c r="F93" i="21" l="1"/>
  <c r="F93" i="23"/>
  <c r="F93" i="22"/>
  <c r="F93" i="10" l="1"/>
  <c r="F93" i="11"/>
  <c r="F93" i="17"/>
  <c r="F93" i="16"/>
  <c r="F93" i="18"/>
  <c r="F93" i="7"/>
  <c r="F93" i="13"/>
  <c r="F94" i="10" l="1"/>
  <c r="F94" i="11"/>
  <c r="F94" i="16"/>
  <c r="F94" i="18"/>
  <c r="F94" i="17"/>
  <c r="F93" i="9"/>
  <c r="F93" i="8"/>
  <c r="F93" i="19"/>
  <c r="F94" i="8"/>
  <c r="F94" i="9"/>
  <c r="F94" i="19"/>
  <c r="F93" i="14" l="1"/>
  <c r="F93" i="6" l="1"/>
  <c r="F93" i="15"/>
  <c r="F93" i="12"/>
  <c r="F94" i="14" l="1"/>
  <c r="F94" i="7"/>
  <c r="F94" i="13"/>
  <c r="F92" i="12"/>
  <c r="F94" i="12" l="1"/>
  <c r="F96" i="12" s="1"/>
  <c r="F115" i="12" s="1"/>
  <c r="F116" i="12" s="1"/>
  <c r="F998" i="4"/>
  <c r="E22" i="31" s="1"/>
  <c r="F22" i="31" s="1"/>
  <c r="F94" i="15"/>
  <c r="F94" i="6"/>
  <c r="F92" i="9"/>
  <c r="F96" i="9" s="1"/>
  <c r="F115" i="9" s="1"/>
  <c r="F116" i="9" s="1"/>
  <c r="F92" i="13"/>
  <c r="F96" i="13" s="1"/>
  <c r="F115" i="13" s="1"/>
  <c r="F116" i="13" s="1"/>
  <c r="F92" i="15"/>
  <c r="F92" i="6"/>
  <c r="F92" i="10"/>
  <c r="F96" i="10" s="1"/>
  <c r="F115" i="10" s="1"/>
  <c r="F116" i="10" s="1"/>
  <c r="F92" i="8"/>
  <c r="F96" i="8" s="1"/>
  <c r="F115" i="8" s="1"/>
  <c r="F116" i="8" s="1"/>
  <c r="F92" i="14"/>
  <c r="F96" i="14" s="1"/>
  <c r="F115" i="14" s="1"/>
  <c r="F116" i="14" s="1"/>
  <c r="F92" i="7"/>
  <c r="F96" i="7" s="1"/>
  <c r="F115" i="7" s="1"/>
  <c r="F116" i="7" s="1"/>
  <c r="F92" i="11"/>
  <c r="F96" i="11" s="1"/>
  <c r="F115" i="11" s="1"/>
  <c r="F116" i="11" s="1"/>
  <c r="F92" i="17"/>
  <c r="F96" i="17" s="1"/>
  <c r="F115" i="17" s="1"/>
  <c r="F116" i="17" s="1"/>
  <c r="F92" i="16"/>
  <c r="F96" i="16" s="1"/>
  <c r="F115" i="16" s="1"/>
  <c r="F116" i="16" s="1"/>
  <c r="F92" i="18"/>
  <c r="F96" i="18" s="1"/>
  <c r="F115" i="18" s="1"/>
  <c r="F116" i="18" s="1"/>
  <c r="F92" i="23"/>
  <c r="F96" i="23" s="1"/>
  <c r="F115" i="23" s="1"/>
  <c r="F116" i="23" s="1"/>
  <c r="F92" i="21"/>
  <c r="F96" i="21" s="1"/>
  <c r="F115" i="21" s="1"/>
  <c r="F116" i="21" s="1"/>
  <c r="F92" i="20"/>
  <c r="F96" i="20" s="1"/>
  <c r="F115" i="20" s="1"/>
  <c r="F116" i="20" s="1"/>
  <c r="F92" i="22"/>
  <c r="F96" i="22" s="1"/>
  <c r="F115" i="22" s="1"/>
  <c r="F116" i="22" s="1"/>
  <c r="F92" i="19"/>
  <c r="F96" i="19" s="1"/>
  <c r="F115" i="19" s="1"/>
  <c r="F116" i="19" s="1"/>
  <c r="D7" i="5"/>
  <c r="E29" i="4" s="1"/>
  <c r="C4" i="5"/>
  <c r="C6" i="5" s="1"/>
  <c r="F100" i="10" l="1"/>
  <c r="F101" i="10" s="1"/>
  <c r="F100" i="23"/>
  <c r="F101" i="23" s="1"/>
  <c r="F100" i="9"/>
  <c r="F101" i="9" s="1"/>
  <c r="F100" i="18"/>
  <c r="F101" i="18" s="1"/>
  <c r="F100" i="13"/>
  <c r="F101" i="13" s="1"/>
  <c r="F100" i="22"/>
  <c r="F101" i="22" s="1"/>
  <c r="F100" i="7"/>
  <c r="F101" i="7" s="1"/>
  <c r="F100" i="16"/>
  <c r="F101" i="16" s="1"/>
  <c r="F100" i="11"/>
  <c r="F101" i="11" s="1"/>
  <c r="F100" i="14"/>
  <c r="F101" i="14" s="1"/>
  <c r="F100" i="12"/>
  <c r="F101" i="12" s="1"/>
  <c r="F100" i="17"/>
  <c r="F101" i="17" s="1"/>
  <c r="F100" i="19"/>
  <c r="F101" i="19" s="1"/>
  <c r="F100" i="20"/>
  <c r="F101" i="20" s="1"/>
  <c r="F100" i="21"/>
  <c r="F101" i="21" s="1"/>
  <c r="F100" i="8"/>
  <c r="F101" i="8" s="1"/>
  <c r="F96" i="15"/>
  <c r="F115" i="15" s="1"/>
  <c r="F116" i="15" s="1"/>
  <c r="F96" i="6"/>
  <c r="F115" i="6" s="1"/>
  <c r="F116" i="6" s="1"/>
  <c r="D8" i="5"/>
  <c r="D9" i="5" s="1"/>
  <c r="F105" i="23" l="1"/>
  <c r="F103" i="23"/>
  <c r="F100" i="6"/>
  <c r="F101" i="6" s="1"/>
  <c r="F100" i="15"/>
  <c r="F101" i="15" s="1"/>
  <c r="F103" i="7"/>
  <c r="F105" i="7"/>
  <c r="F103" i="14"/>
  <c r="F105" i="14"/>
  <c r="F105" i="18"/>
  <c r="F103" i="18"/>
  <c r="F105" i="9"/>
  <c r="F103" i="9"/>
  <c r="F103" i="8"/>
  <c r="F105" i="8"/>
  <c r="F105" i="13"/>
  <c r="F103" i="13"/>
  <c r="F105" i="11"/>
  <c r="F103" i="11"/>
  <c r="F105" i="19"/>
  <c r="F103" i="19"/>
  <c r="F103" i="22"/>
  <c r="F105" i="22"/>
  <c r="F103" i="16"/>
  <c r="F105" i="16"/>
  <c r="F105" i="17"/>
  <c r="F103" i="17"/>
  <c r="F103" i="12"/>
  <c r="F105" i="12"/>
  <c r="F105" i="10"/>
  <c r="F103" i="10"/>
  <c r="F102" i="17" l="1"/>
  <c r="F106" i="17" s="1"/>
  <c r="F117" i="17" s="1"/>
  <c r="F102" i="11"/>
  <c r="F106" i="11" s="1"/>
  <c r="F117" i="11" s="1"/>
  <c r="F102" i="9"/>
  <c r="F106" i="9" s="1"/>
  <c r="F117" i="9" s="1"/>
  <c r="F102" i="8"/>
  <c r="F106" i="8" s="1"/>
  <c r="F117" i="8" s="1"/>
  <c r="F102" i="7"/>
  <c r="F106" i="7" s="1"/>
  <c r="F117" i="7" s="1"/>
  <c r="F103" i="6"/>
  <c r="F105" i="6"/>
  <c r="F102" i="19"/>
  <c r="F106" i="19" s="1"/>
  <c r="F117" i="19" s="1"/>
  <c r="F102" i="16"/>
  <c r="F106" i="16" s="1"/>
  <c r="F117" i="16" s="1"/>
  <c r="F118" i="16" s="1"/>
  <c r="F102" i="13"/>
  <c r="F106" i="13" s="1"/>
  <c r="F117" i="13" s="1"/>
  <c r="F102" i="10"/>
  <c r="F106" i="10" s="1"/>
  <c r="F117" i="10" s="1"/>
  <c r="F105" i="15"/>
  <c r="F103" i="15"/>
  <c r="F102" i="23"/>
  <c r="F106" i="23" s="1"/>
  <c r="F117" i="23" s="1"/>
  <c r="F118" i="23" s="1"/>
  <c r="F103" i="20"/>
  <c r="F105" i="20"/>
  <c r="F105" i="21"/>
  <c r="F103" i="21"/>
  <c r="F102" i="14"/>
  <c r="F106" i="14" s="1"/>
  <c r="F117" i="14" s="1"/>
  <c r="F102" i="18"/>
  <c r="F106" i="18" s="1"/>
  <c r="F117" i="18" s="1"/>
  <c r="F102" i="12"/>
  <c r="F106" i="12" s="1"/>
  <c r="F117" i="12" s="1"/>
  <c r="F118" i="12" s="1"/>
  <c r="F102" i="22"/>
  <c r="F106" i="22" s="1"/>
  <c r="F117" i="22" s="1"/>
  <c r="E1012" i="4"/>
  <c r="F1012" i="4" s="1"/>
  <c r="E1018" i="4"/>
  <c r="F1018" i="4" s="1"/>
  <c r="E1011" i="4"/>
  <c r="F1011" i="4" s="1"/>
  <c r="E1013" i="4"/>
  <c r="F1013" i="4" s="1"/>
  <c r="E1014" i="4"/>
  <c r="F1014" i="4" s="1"/>
  <c r="E1009" i="4"/>
  <c r="F1009" i="4" s="1"/>
  <c r="E1015" i="4"/>
  <c r="F1015" i="4" s="1"/>
  <c r="E1010" i="4"/>
  <c r="F1010" i="4" s="1"/>
  <c r="E1016" i="4"/>
  <c r="F1016" i="4" s="1"/>
  <c r="E1002" i="4"/>
  <c r="F104" i="7" l="1"/>
  <c r="F118" i="7"/>
  <c r="F104" i="8"/>
  <c r="F118" i="8"/>
  <c r="E18" i="4" s="1"/>
  <c r="F104" i="19"/>
  <c r="F118" i="19"/>
  <c r="E7" i="4" s="1"/>
  <c r="F104" i="10"/>
  <c r="F118" i="10"/>
  <c r="F104" i="9"/>
  <c r="F118" i="9"/>
  <c r="F104" i="14"/>
  <c r="F118" i="14"/>
  <c r="F104" i="13"/>
  <c r="F118" i="13"/>
  <c r="F104" i="11"/>
  <c r="F118" i="11"/>
  <c r="F104" i="22"/>
  <c r="F118" i="22"/>
  <c r="F104" i="18"/>
  <c r="F118" i="18"/>
  <c r="F104" i="17"/>
  <c r="F118" i="17"/>
  <c r="E9" i="4" s="1"/>
  <c r="F102" i="6"/>
  <c r="F106" i="6" s="1"/>
  <c r="F117" i="6" s="1"/>
  <c r="E17" i="4"/>
  <c r="F104" i="16"/>
  <c r="F102" i="21"/>
  <c r="F106" i="21" s="1"/>
  <c r="F117" i="21" s="1"/>
  <c r="F102" i="20"/>
  <c r="F106" i="20" s="1"/>
  <c r="F117" i="20" s="1"/>
  <c r="F118" i="20" s="1"/>
  <c r="F102" i="15"/>
  <c r="F106" i="15" s="1"/>
  <c r="F117" i="15" s="1"/>
  <c r="F118" i="15" s="1"/>
  <c r="E10" i="4"/>
  <c r="F104" i="23"/>
  <c r="F104" i="12"/>
  <c r="E1024" i="4"/>
  <c r="F1024" i="4" s="1"/>
  <c r="E1019" i="4"/>
  <c r="F1019" i="4" s="1"/>
  <c r="E1025" i="4"/>
  <c r="F1025" i="4" s="1"/>
  <c r="E1023" i="4"/>
  <c r="F1023" i="4" s="1"/>
  <c r="E1022" i="4"/>
  <c r="F1022" i="4" s="1"/>
  <c r="E1003" i="4"/>
  <c r="F1003" i="4" s="1"/>
  <c r="E1028" i="4"/>
  <c r="F1028" i="4" s="1"/>
  <c r="E1026" i="4"/>
  <c r="F1026" i="4" s="1"/>
  <c r="E1005" i="4"/>
  <c r="F1005" i="4" s="1"/>
  <c r="E1006" i="4"/>
  <c r="F1006" i="4" s="1"/>
  <c r="E1004" i="4"/>
  <c r="F1004" i="4" s="1"/>
  <c r="F1002" i="4"/>
  <c r="E1021" i="4"/>
  <c r="F1021" i="4" s="1"/>
  <c r="E1029" i="4"/>
  <c r="F1029" i="4" s="1"/>
  <c r="E1008" i="4"/>
  <c r="F1008" i="4" s="1"/>
  <c r="E1020" i="4"/>
  <c r="F1020" i="4" s="1"/>
  <c r="E1030" i="4"/>
  <c r="F1030" i="4" s="1"/>
  <c r="E1027" i="4"/>
  <c r="F1027" i="4" s="1"/>
  <c r="E1017" i="4"/>
  <c r="F1017" i="4" s="1"/>
  <c r="E1007" i="4"/>
  <c r="F1007" i="4" s="1"/>
  <c r="F104" i="6" l="1"/>
  <c r="F118" i="6"/>
  <c r="F104" i="21"/>
  <c r="F118" i="21"/>
  <c r="E15" i="4"/>
  <c r="F17" i="4"/>
  <c r="E16" i="31"/>
  <c r="F7" i="4"/>
  <c r="E6" i="31"/>
  <c r="F10" i="4"/>
  <c r="E9" i="31"/>
  <c r="F9" i="4"/>
  <c r="E8" i="31"/>
  <c r="F18" i="4"/>
  <c r="E17" i="31"/>
  <c r="E19" i="4"/>
  <c r="E13" i="4"/>
  <c r="E16" i="4"/>
  <c r="F104" i="20"/>
  <c r="F104" i="15"/>
  <c r="E3" i="4"/>
  <c r="E4" i="4"/>
  <c r="E8" i="4"/>
  <c r="E14" i="4"/>
  <c r="E6" i="4"/>
  <c r="E12" i="4"/>
  <c r="F1031" i="4"/>
  <c r="E23" i="31" s="1"/>
  <c r="F23" i="31" s="1"/>
  <c r="H32" i="3"/>
  <c r="H42" i="25"/>
  <c r="E20" i="4" l="1"/>
  <c r="E19" i="31" s="1"/>
  <c r="F6" i="4"/>
  <c r="E5" i="31"/>
  <c r="F8" i="31"/>
  <c r="F9" i="31"/>
  <c r="F3" i="4"/>
  <c r="E2" i="31"/>
  <c r="F16" i="4"/>
  <c r="E15" i="31"/>
  <c r="F14" i="4"/>
  <c r="E13" i="31"/>
  <c r="F13" i="4"/>
  <c r="E12" i="31"/>
  <c r="F19" i="4"/>
  <c r="E18" i="31"/>
  <c r="F6" i="31"/>
  <c r="F12" i="4"/>
  <c r="E11" i="31"/>
  <c r="F8" i="4"/>
  <c r="E7" i="31"/>
  <c r="F17" i="31"/>
  <c r="F16" i="31"/>
  <c r="F4" i="4"/>
  <c r="E3" i="31"/>
  <c r="F15" i="4"/>
  <c r="E14" i="31"/>
  <c r="E5" i="4"/>
  <c r="E11" i="4"/>
  <c r="E26" i="4"/>
  <c r="E28" i="4" s="1"/>
  <c r="E30" i="4" s="1"/>
  <c r="F20" i="4" l="1"/>
  <c r="F15" i="31"/>
  <c r="F19" i="31"/>
  <c r="F2" i="31"/>
  <c r="F5" i="31"/>
  <c r="F18" i="31"/>
  <c r="F12" i="31"/>
  <c r="F11" i="4"/>
  <c r="E10" i="31"/>
  <c r="E31" i="4"/>
  <c r="E20" i="31"/>
  <c r="F20" i="31" s="1"/>
  <c r="F3" i="31"/>
  <c r="F11" i="31"/>
  <c r="F13" i="31"/>
  <c r="F14" i="31"/>
  <c r="F7" i="31"/>
  <c r="F5" i="4"/>
  <c r="E4" i="31"/>
  <c r="F21" i="4" l="1"/>
  <c r="F10" i="31"/>
  <c r="F4" i="31"/>
  <c r="C35" i="4"/>
  <c r="F35" i="4" s="1"/>
  <c r="F958" i="4" l="1"/>
  <c r="E21" i="31" l="1"/>
  <c r="F21" i="31" s="1"/>
  <c r="F24" i="31" s="1"/>
  <c r="F1032" i="4"/>
</calcChain>
</file>

<file path=xl/sharedStrings.xml><?xml version="1.0" encoding="utf-8"?>
<sst xmlns="http://schemas.openxmlformats.org/spreadsheetml/2006/main" count="9437" uniqueCount="2762">
  <si>
    <t>Unidade</t>
  </si>
  <si>
    <t>und</t>
  </si>
  <si>
    <t>m</t>
  </si>
  <si>
    <t>m²</t>
  </si>
  <si>
    <t>lata</t>
  </si>
  <si>
    <t>cx</t>
  </si>
  <si>
    <t>Item</t>
  </si>
  <si>
    <t>Descrição</t>
  </si>
  <si>
    <t>Quantidade</t>
  </si>
  <si>
    <t>Itens 1 a 18</t>
  </si>
  <si>
    <t>Encarregado Geral de Manutenção</t>
  </si>
  <si>
    <t>posto</t>
  </si>
  <si>
    <t>Encarregado de Equipe</t>
  </si>
  <si>
    <t>postos</t>
  </si>
  <si>
    <t>Técnico de Obras Civis</t>
  </si>
  <si>
    <t>Auxiliar de Manutenção Predial</t>
  </si>
  <si>
    <t>Bombeiro hidráulico</t>
  </si>
  <si>
    <t>Eletricista de manutenção de linhas elétricas, telefônicas e de comunicação de dados</t>
  </si>
  <si>
    <t>Eletrotécnico</t>
  </si>
  <si>
    <t>Eletromecânico</t>
  </si>
  <si>
    <t>Serralheiro</t>
  </si>
  <si>
    <t>Vidraceiro</t>
  </si>
  <si>
    <t>Gesseiro</t>
  </si>
  <si>
    <t>Pedreiro de edificações</t>
  </si>
  <si>
    <t>Operador Plantonista Diurno – Elétrica</t>
  </si>
  <si>
    <t>Operador Plantonista Noturno - Elétrica</t>
  </si>
  <si>
    <t>Bombeiro Hidráulico Plantonista Diurno</t>
  </si>
  <si>
    <t>Bombeiro Hidráulico Plantonista Noturno</t>
  </si>
  <si>
    <t>Pintor a Pincel, Rolo e Pistola</t>
  </si>
  <si>
    <t>Marceneiro</t>
  </si>
  <si>
    <t>A - Subtotal Mão de Obra Residente</t>
  </si>
  <si>
    <t>Item 19 - Serviço de gerenciamento de manutenção predial</t>
  </si>
  <si>
    <t>Quantidade de horas de trabalho estimadas</t>
  </si>
  <si>
    <t>Ordinárias/dia útil</t>
  </si>
  <si>
    <t>Chamados/mês</t>
  </si>
  <si>
    <t>Total (horas)</t>
  </si>
  <si>
    <t>Valor médio engenheiro</t>
  </si>
  <si>
    <t>Valor Total estimado para o serviço/mês</t>
  </si>
  <si>
    <t>B - Subtotal estimado Anual</t>
  </si>
  <si>
    <t>Item 20 - Lista de peças de reposição</t>
  </si>
  <si>
    <t>ITEM</t>
  </si>
  <si>
    <t>INSUMOS, MATERIAIS E PEÇAS</t>
  </si>
  <si>
    <t>Preço Unitário</t>
  </si>
  <si>
    <t>Quantidade estimada</t>
  </si>
  <si>
    <t>20.1</t>
  </si>
  <si>
    <t>ABRAÇADEIRA 2" - TIPO D</t>
  </si>
  <si>
    <t>un</t>
  </si>
  <si>
    <t>20.2</t>
  </si>
  <si>
    <t>ACABAMENTO PARA VÁLVULA DE DESCARGA HYDRA</t>
  </si>
  <si>
    <t>20.3</t>
  </si>
  <si>
    <t>ACIONADOR MANUAL SISTEMA DE ALARME, TIPO QUEBRA-VIDRO</t>
  </si>
  <si>
    <t>20.4</t>
  </si>
  <si>
    <t>AÇO CA-50, 10,0 MM, VERGALHÃO</t>
  </si>
  <si>
    <t>kg</t>
  </si>
  <si>
    <t>20.5</t>
  </si>
  <si>
    <t>AÇO CA-50, 6,3 MM, VERGALHÃO</t>
  </si>
  <si>
    <t>20.6</t>
  </si>
  <si>
    <t>AÇO CA-50, 8,0 MM, VERGALHÃO</t>
  </si>
  <si>
    <t>20.7</t>
  </si>
  <si>
    <t>ADAPTADOR DE TOMADA NOVO  PADRÃO PARA ANTIGO PADRÃO</t>
  </si>
  <si>
    <t>20.8</t>
  </si>
  <si>
    <t>ADAPTADOR DE TOMADA  ANTIGO PADRÃO PARA NOVO  PADRÃO </t>
  </si>
  <si>
    <t>20.9</t>
  </si>
  <si>
    <t>ADAPTADOR PVC SOLD. CURTO C/ BOLSA E ROSCA PARA REGISTRO 20MM X 1/2"</t>
  </si>
  <si>
    <t>20.10</t>
  </si>
  <si>
    <t>ADAPTADOR PVC SOLD. CURTO C/ BOLSA E ROSCA PARA REGISTRO 25MM X 3/4'</t>
  </si>
  <si>
    <t>20.11</t>
  </si>
  <si>
    <t>ADAPTADOR PVC SOLD. CURTO C/ BOLSA E ROSCA PARA REGISTRO 40MM X 1.1/2"</t>
  </si>
  <si>
    <t>20.12</t>
  </si>
  <si>
    <t>ADAPTADOR PVC SOLD. CURTO C/ BOLSA E ROSCA PARA REGISTRO 50MM X 1 1/2"</t>
  </si>
  <si>
    <t>20.13</t>
  </si>
  <si>
    <t>ADAPTADOR PVC SOLD. FLANGES LIVRES P/CX. D'ÁGUA 75MM(2  1/2')</t>
  </si>
  <si>
    <t>20.14</t>
  </si>
  <si>
    <t>ADAPTADOR PVC SOLD. FLANGES LIVRES P/CX.D'AGUA 50MM (1 1/2')</t>
  </si>
  <si>
    <t>20.15</t>
  </si>
  <si>
    <t>ADAPTADOR PVC SOLD. FLANGES LIVRES P/CX.D'AGUA 60MM (2')</t>
  </si>
  <si>
    <t>20.16</t>
  </si>
  <si>
    <t>ADAPTADOR, EM LATÃO, ENGATE RÁPIDO 1 1/2" X ROSCA INTERNA 5 FIOS 2 1/2", PARA INSTALAÇÃO PREDIAL DE COMBATE À INCÊNDIO</t>
  </si>
  <si>
    <t>20.17</t>
  </si>
  <si>
    <t>ADAPTADOR, EM LATÃO, ENGATE RÁPIDO 2 1/2" X ROSCA INTERNA 5 FIOS 2 1/2", PARA INSTALAÇÃO PREDIAL DE COMBATE À INCÊNDIO</t>
  </si>
  <si>
    <t>20.18</t>
  </si>
  <si>
    <t>ADESIVO ACRILICO/COLA DE CONTATO</t>
  </si>
  <si>
    <t>20.19</t>
  </si>
  <si>
    <t>ADESIVO ESTRUTURAL A BASE DE RESINA EPOXI PARA INJECAO EM TRINCAS, BICOMPONENTE, BAIXA VISCOSIDADE</t>
  </si>
  <si>
    <t>20.20</t>
  </si>
  <si>
    <t>ADESIVO ESTRUTURAL A BASE DE RESINA EPOXI, BICOMPONENTE, FLUIDO</t>
  </si>
  <si>
    <t>20.21</t>
  </si>
  <si>
    <t>ADESIVO ESTRUTURAL A BASE DE RESINA EPOXI, BICOMPONENTE, PASTOSO (TIXOTROPICO)</t>
  </si>
  <si>
    <t>20.22</t>
  </si>
  <si>
    <t xml:space="preserve">ADESIVO PARA PVC 850G </t>
  </si>
  <si>
    <t>20.23</t>
  </si>
  <si>
    <t>ANEL DE BORRACHA P/TUBO DE ESGOTO 100MM</t>
  </si>
  <si>
    <t>20.24</t>
  </si>
  <si>
    <t>ANEL DE BORRACHA P/TUBO DE ESGOTO 40MM</t>
  </si>
  <si>
    <t>20.25</t>
  </si>
  <si>
    <t>ANEL DE BORRACHA P/TUBO DE ESGOTO 50MM</t>
  </si>
  <si>
    <t>20.26</t>
  </si>
  <si>
    <t>ANEL DE BORRACHA P/TUBO DE ESGOTO 75MM</t>
  </si>
  <si>
    <t>20.27</t>
  </si>
  <si>
    <t>20.28</t>
  </si>
  <si>
    <t>20.29</t>
  </si>
  <si>
    <t>ARAME GALVANIZADO 12 BWG, D = 2,76 MM (0,048 KG/M) OU 14 BWG, D = 2,11 MM (0,026 KG/M)</t>
  </si>
  <si>
    <t>Kg</t>
  </si>
  <si>
    <t>20.30</t>
  </si>
  <si>
    <t>ARAME GALVANIZADO 18 BWG, D = 1,24MM (0,009 KG/M)</t>
  </si>
  <si>
    <t>20.31</t>
  </si>
  <si>
    <t>ARAME RECOZIDO 16 BWG, D = 1,60 MM (0,016 KG/M) OU 18 BWG, D = 1,25 MM (0,01 KG/M)</t>
  </si>
  <si>
    <t>20.32</t>
  </si>
  <si>
    <t>AREIA LAVADA FINA</t>
  </si>
  <si>
    <t>m³</t>
  </si>
  <si>
    <t>20.33</t>
  </si>
  <si>
    <t>AREIA LAVADA GROSSA</t>
  </si>
  <si>
    <t>20.34</t>
  </si>
  <si>
    <t>AREIA LAVADA MEDIA</t>
  </si>
  <si>
    <t>20.35</t>
  </si>
  <si>
    <t>ARGAMASSA CIMENTÍCIA AC I  FLUÍDA</t>
  </si>
  <si>
    <t>20.36</t>
  </si>
  <si>
    <t>ARGAMASSA COLANTE AC I  PARA CERÂMICAS INTERNAS</t>
  </si>
  <si>
    <t>20.37</t>
  </si>
  <si>
    <t>ARGAMASSA COLANTE AC II  PARA CERÂMICAS EXTERNAS</t>
  </si>
  <si>
    <t>20.38</t>
  </si>
  <si>
    <t>ARGAMASSA COLANTE TIPO ACIII</t>
  </si>
  <si>
    <t>20.39</t>
  </si>
  <si>
    <t>ARGAMASSA INDUSTRIALIZADA MULTIUSO, PARA REVESTIMENTO INTERNO E EXTERNO E ASSENTAMENTO DE BLOCOS DIVERSOS</t>
  </si>
  <si>
    <t>20.40</t>
  </si>
  <si>
    <t>20.41</t>
  </si>
  <si>
    <t>ARGAMASSA INDUSTRIALIZADA PARA CHAPISCO ROLADO</t>
  </si>
  <si>
    <t>20.42</t>
  </si>
  <si>
    <t>ARGAMASSA PARA REBOCO</t>
  </si>
  <si>
    <t>20.43</t>
  </si>
  <si>
    <t>ARGAMASSA POLIMÉRICA DE REPARO ESTRUTURAL, BICOMPONENTE</t>
  </si>
  <si>
    <t>20.44</t>
  </si>
  <si>
    <t>ASSENTO SANITARIO DE PLASTICO, TIPO CONVENCIONAL</t>
  </si>
  <si>
    <t>20.45</t>
  </si>
  <si>
    <t>AUTOMATICO DE BOIA SUPERIOR / INFERIOR, *15* A / 250 V</t>
  </si>
  <si>
    <t>20.46</t>
  </si>
  <si>
    <t>BACIA SANITÁRIA (VASO) COM CAIXA ACOPLADA, DE LOUÇA BRANCA</t>
  </si>
  <si>
    <t>20.47</t>
  </si>
  <si>
    <t xml:space="preserve">BACIA SANITÁRIA (VASO) CONVENCIONAL DE LOUÇA BRANCA  </t>
  </si>
  <si>
    <t>20.48</t>
  </si>
  <si>
    <t>BACIA SANITÁRIA (VASO) CONVENCIONAL DE LOUÇA COR</t>
  </si>
  <si>
    <t>20.49</t>
  </si>
  <si>
    <t>BARRA ANTIPANICO DUPLA, CEGA LADO OPOSTO, COR CINZA</t>
  </si>
  <si>
    <t>20.50</t>
  </si>
  <si>
    <t>BARRA ANTIPANICO DUPLA, PARA PORTA DE VIDRO, COR CINZA</t>
  </si>
  <si>
    <t>20.51</t>
  </si>
  <si>
    <t>BARRA ANTIPANICO SIMPLES, CEGA LADO OPOSTO, COR CINZA</t>
  </si>
  <si>
    <t>20.52</t>
  </si>
  <si>
    <t>BARRA ANTIPANICO SIMPLES, COM FECHADURA LADO OPOSTO, COR CINZA</t>
  </si>
  <si>
    <t>20.53</t>
  </si>
  <si>
    <t>BARRA ANTIPANICO SIMPLES, PARA PORTA DE VIDRO, COR CINZA</t>
  </si>
  <si>
    <t>20.54</t>
  </si>
  <si>
    <t>BARRA DE FERRO RETANGULAR, BARRA CHATA (QUALQUER DIMENSAO)</t>
  </si>
  <si>
    <t>20.55</t>
  </si>
  <si>
    <t>BARRA DE FERRO RETANGULAR, BARRA CHATA, 1 1/2"  X 1/2" (L X E), 3,79 KG/M</t>
  </si>
  <si>
    <t>20.56</t>
  </si>
  <si>
    <t>BARRA DE FERRO RETANGULAR, BARRA CHATA, 1 1/2" X 1/4" (L X E), 1,89 KG/M</t>
  </si>
  <si>
    <t>20.57</t>
  </si>
  <si>
    <t>BARRA DE FERRO RETANGULAR, BARRA CHATA, 1" X 1/4" (L X E), 1,2265 KG/M</t>
  </si>
  <si>
    <t>20.58</t>
  </si>
  <si>
    <t>BARRA DE FERRO RETANGULAR, BARRA CHATA, 1" X 3/16" (L X E), 1,73 KG/M</t>
  </si>
  <si>
    <t>20.59</t>
  </si>
  <si>
    <t>BARRA DE FERRO RETANGULAR, BARRA CHATA, 2" X 1" (L X E), 10,12 KG/M</t>
  </si>
  <si>
    <t>20.60</t>
  </si>
  <si>
    <t>BARRA DE FERRO RETANGULAR, BARRA CHATA, 2" X 1/2" (L X E), 5,06 KG/M</t>
  </si>
  <si>
    <t>20.61</t>
  </si>
  <si>
    <t>BARRA DE FERRO RETANGULAR, BARRA CHATA, 2" X 1/4" (L X E), 2,53 KG/M</t>
  </si>
  <si>
    <t>20.62</t>
  </si>
  <si>
    <t>BARRA DE FERRO RETANGULAR, BARRA CHATA, 2" X 3/8" (L X E), 3,79KG/M</t>
  </si>
  <si>
    <t>20.63</t>
  </si>
  <si>
    <t>BARRA DE FERRO RETANGULAR, BARRA CHATA, 2" X 5/16" (L X E), 3,162 KG/M</t>
  </si>
  <si>
    <t>20.64</t>
  </si>
  <si>
    <t>BARRA DE FERRO RETANGULAR, BARRA CHATA, 3/4" X 1/8" (L X E), 0,47 KG/M</t>
  </si>
  <si>
    <t>20.65</t>
  </si>
  <si>
    <t>BARRA DE FERRO RETANGULAR, BARRA CHATA, 3/8" X 1 1/2" (L X E), 2,84 KG/M</t>
  </si>
  <si>
    <t>20.66</t>
  </si>
  <si>
    <t>BASE P/ FUSIVEIS NH TAMANHO 01, DE 40 A 250A, TIPO 3 NH 3 230-Z</t>
  </si>
  <si>
    <t>pç</t>
  </si>
  <si>
    <t>20.67</t>
  </si>
  <si>
    <t>BASE P/ MASTRO DE PARA-RAIOS - 2"</t>
  </si>
  <si>
    <t>pc</t>
  </si>
  <si>
    <t>20.68</t>
  </si>
  <si>
    <t>20.69</t>
  </si>
  <si>
    <t>BLOCO CERAMICO (ALVENARIA DE VEDACAO), 8 FUROS, DE 9 X 19 X 19 CM</t>
  </si>
  <si>
    <t>20.70</t>
  </si>
  <si>
    <t>BLOCO CERAMICO DE VEDACAO COM FUROS NA VERTICAL, 19 X 19 X 39 CM - 4,5 MPA (NBR 15270)</t>
  </si>
  <si>
    <t>20.71</t>
  </si>
  <si>
    <t>BLOCO CONCRETO ESTRUTURAL 14 X 19 X 39 CM, FBK 10 MPA (NBR 6136)</t>
  </si>
  <si>
    <t>20.72</t>
  </si>
  <si>
    <t>BRITA N. 0</t>
  </si>
  <si>
    <t>20.73</t>
  </si>
  <si>
    <t>BRITA N. 1</t>
  </si>
  <si>
    <t>20.74</t>
  </si>
  <si>
    <t>BRITA N. 2</t>
  </si>
  <si>
    <t>20.75</t>
  </si>
  <si>
    <t>BUCHA DE NYLON SEM ABA S10, COM PARAFUSO DE 6,10 X 65 MM EM ACO ZINCADO COM ROSCA SOBERBA, CABECA CHATA E FENDA PHILLIPS</t>
  </si>
  <si>
    <t>20.76</t>
  </si>
  <si>
    <t>BUCHA DE NYLON SEM ABA S12, COM PARAFUSO DE 5/16" X 80 MM EM ACO ZINCADO COM ROSCA SOBERBA E CABECA SEXTAVADA</t>
  </si>
  <si>
    <t>20.77</t>
  </si>
  <si>
    <t>BUCHA DE NYLON SEM ABA S6, COM PARAFUSO DE 4,20 X 40 MM EM ACO ZINCADO COM ROSCA SOBERBA, CABECA CHATA E FENDA PHILLIPS</t>
  </si>
  <si>
    <t>20.78</t>
  </si>
  <si>
    <t>BUCHA DE NYLON SEM ABA S8, COM PARAFUSO DE 4,80 X 50 MM EM ACO ZINCADO COM ROSCA SOBERBA, CABECA CHATA E FENDA PHILLIPS</t>
  </si>
  <si>
    <t>20.79</t>
  </si>
  <si>
    <t>BUCHA DE NYLON, DIAMETRO DO FURO 8 MM, COMPRIMENTO 40 MM, COM PARAFUSO DE ROSCA SOBERBA, CABECA CHATA, FENDA SIMPLES, 4,8 X 50 MM</t>
  </si>
  <si>
    <t>20.80</t>
  </si>
  <si>
    <t>20.81</t>
  </si>
  <si>
    <t>20.82</t>
  </si>
  <si>
    <t>20.83</t>
  </si>
  <si>
    <t>20.84</t>
  </si>
  <si>
    <t>20.85</t>
  </si>
  <si>
    <t>20.86</t>
  </si>
  <si>
    <t>20.87</t>
  </si>
  <si>
    <t>BUCHA REDUCAO PVC SOLD CURTA P/ AGUA FRIA PRED 25MM X 20MM</t>
  </si>
  <si>
    <t>20.88</t>
  </si>
  <si>
    <t>BUCHA REDUCAO PVC SOLD CURTA P/ AGUA FRIA PRED 32MM X 25MM</t>
  </si>
  <si>
    <t>20.89</t>
  </si>
  <si>
    <t>BUCHA REDUCAO PVC SOLD CURTA P/ AGUA FRIA PRED 40MM X 32MM</t>
  </si>
  <si>
    <t>20.90</t>
  </si>
  <si>
    <t>BUCHA REDUCAO PVC SOLD CURTA P/ AGUA FRIA PRED 50MM X 40MM</t>
  </si>
  <si>
    <t>20.91</t>
  </si>
  <si>
    <t>BUCHA REDUCAO PVC SOLD CURTA P/ AGUA FRIA PRED 60MM X 50MM</t>
  </si>
  <si>
    <t>20.92</t>
  </si>
  <si>
    <t>BUCHA REDUCAO PVC SOLD LONGA P/ AGUA FRIA PRED 32MM X 20MM</t>
  </si>
  <si>
    <t>20.93</t>
  </si>
  <si>
    <t>BUCHA REDUCAO PVC SOLD LONGA P/ AGUA FRIA PRED 40MM X 20MM</t>
  </si>
  <si>
    <t>20.94</t>
  </si>
  <si>
    <t>BUCHA REDUCAO PVC SOLD LONGA P/ AGUA FRIA PRED 40MM X 25MM</t>
  </si>
  <si>
    <t>20.95</t>
  </si>
  <si>
    <t>BUCHA REDUCAO PVC SOLD LONGA P/ AGUA FRIA PRED 50MM X 20MM</t>
  </si>
  <si>
    <t>20.96</t>
  </si>
  <si>
    <t>CABO DE COBRE ISOLAMENTO ANTI-CHAMA 0,6/1KV 1,5MM² (1 CONDUTOR) TP</t>
  </si>
  <si>
    <t>20.97</t>
  </si>
  <si>
    <t xml:space="preserve">CABO DE COBRE ISOLAMENTO ANTI-CHAMA 0,6/1KV 10MM² (1 CONDUTOR) TP  </t>
  </si>
  <si>
    <t>20.98</t>
  </si>
  <si>
    <t>CABO DE COBRE ISOLAMENTO ANTI-CHAMA 0,6/1KV 16MM² (1 CONDUTOR) TP</t>
  </si>
  <si>
    <t>20.99</t>
  </si>
  <si>
    <t>CABO DE COBRE ISOLAMENTO ANTI-CHAMA 0,6/1KV 2,5MM² (1 CONDUTOR) TP</t>
  </si>
  <si>
    <t>20.100</t>
  </si>
  <si>
    <t>CABO DE COBRE ISOLAMENTO ANTI-CHAMA 0,6/1KV 20/35 KV 120MM² (1 CONDUTOR) TP</t>
  </si>
  <si>
    <t>20.101</t>
  </si>
  <si>
    <t>CABO DE COBRE ISOLAMENTO ANTI-CHAMA 0,6/1KV 25MM² (1 CONDUTOR) TP</t>
  </si>
  <si>
    <t>20.102</t>
  </si>
  <si>
    <t>CABO DE COBRE ISOLAMENTO ANTI-CHAMA 0,6/1KV 4MM² (1 CONDUTOR) TP</t>
  </si>
  <si>
    <t>20.103</t>
  </si>
  <si>
    <t>CABO DE COBRE ISOLAMENTO ANTI-CHAMA 0,6/1KV 50MM² (1 CONDUTOR) TP</t>
  </si>
  <si>
    <t>20.104</t>
  </si>
  <si>
    <t>CABO DE COBRE ISOLAMENTO ANTI-CHAMA 0,6/1KV 6MM² (1 CONDUTOR) TP</t>
  </si>
  <si>
    <t>20.105</t>
  </si>
  <si>
    <t>CABO DE COBRE ISOLAMENTO ANTI-CHAMA 0,6/1KV 70MM² (1 CONDUTOR) TP</t>
  </si>
  <si>
    <t>20.106</t>
  </si>
  <si>
    <t>CABO DE COBRE ISOLAMENTO ANTI-CHAMA 0,6/1KV 95MM² (1 CONDUTOR) TP</t>
  </si>
  <si>
    <t>20.107</t>
  </si>
  <si>
    <t>CABO DE COBRE ISOLAMENTO ANTI-CHAMA 20/35KV 50MM²</t>
  </si>
  <si>
    <t>20.108</t>
  </si>
  <si>
    <t>CABO DE COBRE ISOLAMENTO ANTI-CHAMA 20/35KV 70MM²</t>
  </si>
  <si>
    <t>20.109</t>
  </si>
  <si>
    <t>CABO DE COBRE ISOLAMENTO ANTI-CHAMA 20/35KV 95MM²</t>
  </si>
  <si>
    <t>20.110</t>
  </si>
  <si>
    <t>CABO DE COBRE ISOLAMENTO ANTI-CHAMA 450/750V 0,75MM²</t>
  </si>
  <si>
    <t>20.111</t>
  </si>
  <si>
    <t>CABO DE COBRE ISOLAMENTO ANTI-CHAMA 450/750V 1,5MM²</t>
  </si>
  <si>
    <t>20.112</t>
  </si>
  <si>
    <t>CABO DE COBRE ISOLAMENTO ANTI-CHAMA 450/750V 10MM²</t>
  </si>
  <si>
    <t>20.113</t>
  </si>
  <si>
    <t>CABO DE COBRE ISOLAMENTO ANTI-CHAMA 450/750V 16MM²</t>
  </si>
  <si>
    <t>20.114</t>
  </si>
  <si>
    <t>CABO DE COBRE ISOLAMENTO ANTI-CHAMA 450/750V 2,5MM²</t>
  </si>
  <si>
    <t>20.115</t>
  </si>
  <si>
    <t>CABO DE COBRE ISOLAMENTO ANTI-CHAMA 450/750V 25MM²</t>
  </si>
  <si>
    <t>20.116</t>
  </si>
  <si>
    <t>CABO DE COBRE ISOLAMENTO ANTI-CHAMA 450/750V 35MM²</t>
  </si>
  <si>
    <t>20.117</t>
  </si>
  <si>
    <t>CABO DE COBRE ISOLAMENTO ANTI-CHAMA 450/750V 4MM²</t>
  </si>
  <si>
    <t>20.118</t>
  </si>
  <si>
    <t>CABO DE COBRE ISOLAMENTO ANTI-CHAMA 450/750V 50MM²</t>
  </si>
  <si>
    <t>20.119</t>
  </si>
  <si>
    <t>CABO DE COBRE ISOLAMENTO ANTI-CHAMA 450/750V 6MM²</t>
  </si>
  <si>
    <t>20.120</t>
  </si>
  <si>
    <t>CABO DE COBRE ISOLAMENTO ANTI-CHAMA 450/750V 70MM²</t>
  </si>
  <si>
    <t>20.121</t>
  </si>
  <si>
    <t>CABO DE COBRE ISOLAMENTO ANTI-CHAMA 450/750V 95MM²</t>
  </si>
  <si>
    <t>20.122</t>
  </si>
  <si>
    <t>CABO DE COBRE NU 10MM² MEIO-DURO</t>
  </si>
  <si>
    <t>20.123</t>
  </si>
  <si>
    <t>CABO DE COBRE NU 120MM² MEIO-DURO</t>
  </si>
  <si>
    <t>20.124</t>
  </si>
  <si>
    <t>CABO DE COBRE NU 150MM² MEIO-DURO</t>
  </si>
  <si>
    <t>20.125</t>
  </si>
  <si>
    <t>CABO DE COBRE NU 16MM² MEIO-DURO</t>
  </si>
  <si>
    <t>20.126</t>
  </si>
  <si>
    <t>CABO DE COBRE NU 25MM² MEIO-DURO</t>
  </si>
  <si>
    <t>20.127</t>
  </si>
  <si>
    <t>CABO DE COBRE NU 35 MM² MEIO DURO</t>
  </si>
  <si>
    <t>20.128</t>
  </si>
  <si>
    <t>CABO DE COBRE NU 50MM² MEIO-DURO</t>
  </si>
  <si>
    <t>20.129</t>
  </si>
  <si>
    <t>CABO DE COBRE NU 70MM² MEIO-DURO</t>
  </si>
  <si>
    <t>20.130</t>
  </si>
  <si>
    <t>CABO DE COBRE NU 95MM² MEIO-DURO</t>
  </si>
  <si>
    <t>20.131</t>
  </si>
  <si>
    <t>CABO DE PAR TRANÇADO - UTP DE 4 PARES CATEGORIA 5e</t>
  </si>
  <si>
    <t>20.132</t>
  </si>
  <si>
    <t>CABO DE PAR TRANÇADO - UTP DE 4 PARES CATEGORIA 6</t>
  </si>
  <si>
    <t>20.133</t>
  </si>
  <si>
    <t>CABO PP COM ISOLAÇÃO ANTICHAMA 750V/70°C 2 X 2,5 MM²</t>
  </si>
  <si>
    <t>20.134</t>
  </si>
  <si>
    <t>CABO PP COM ISOLAÇÃO ANTICHAMA 750V/70°C 3 X 1,5 MM²</t>
  </si>
  <si>
    <t>20.135</t>
  </si>
  <si>
    <t>20.136</t>
  </si>
  <si>
    <t>CABO PP COM ISOLAÇÃO ANTICHAMA 750V/70°C 3 X 4,0 MM²</t>
  </si>
  <si>
    <t>20.137</t>
  </si>
  <si>
    <t>CABO PP COM ISOLAÇÃO ANTICHAMA 750V/70°C 3 X 6,0 MM²</t>
  </si>
  <si>
    <t>20.138</t>
  </si>
  <si>
    <t>CABO SINTENAX DE # 1,5 MM²</t>
  </si>
  <si>
    <t>20.139</t>
  </si>
  <si>
    <t>CABO SINTENAX DE # 10,0 MM²</t>
  </si>
  <si>
    <t>20.140</t>
  </si>
  <si>
    <t>CABO SINTENAX DE # 16,0 MM²</t>
  </si>
  <si>
    <t>20.141</t>
  </si>
  <si>
    <t>CABO SINTENAX DE # 2,5 MM²</t>
  </si>
  <si>
    <t>20.142</t>
  </si>
  <si>
    <t>CABO SINTENAX DE # 25,0 MM²</t>
  </si>
  <si>
    <t>20.143</t>
  </si>
  <si>
    <t>CABO SINTENAX DE # 35,0 MM²</t>
  </si>
  <si>
    <t>20.144</t>
  </si>
  <si>
    <t>CABO SINTENAX DE # 50,0 MM²</t>
  </si>
  <si>
    <t>20.145</t>
  </si>
  <si>
    <t>CABO SINTENAX DE # 6,0 MM²</t>
  </si>
  <si>
    <t>20.146</t>
  </si>
  <si>
    <t>CABO SINTENAX DE # 70,0 MM²</t>
  </si>
  <si>
    <t>20.147</t>
  </si>
  <si>
    <t xml:space="preserve">CABO SINTENAX DE # 95 MM²  </t>
  </si>
  <si>
    <t>20.148</t>
  </si>
  <si>
    <t>CAIXA ARSTOP PARA AR CONDICIONADO COM TOMADA DE 20 A</t>
  </si>
  <si>
    <t>20.149</t>
  </si>
  <si>
    <t>CAIXA D'AGUA FIBRA DE VIDRO 1000L</t>
  </si>
  <si>
    <t>20.150</t>
  </si>
  <si>
    <t>CAIXA D'AGUA FIBRA DE VIDRO 500L</t>
  </si>
  <si>
    <t>20.151</t>
  </si>
  <si>
    <t>CAIXA DE DESCARGA DE PLASTICO EXTERNA, DE 9 L, PUXADOR FIO DE NYLON, NÃO INCLUSO CANO, BOLSA, ENGATE</t>
  </si>
  <si>
    <t>20.152</t>
  </si>
  <si>
    <t>CAIXA DE GORDURA EM PVC, DIAMETRO MINIMO 300 MM, DIAMETRO DE SAIDA 100 MM, CAPACIDADE APROXIMADA 18 L, COM TAMPA</t>
  </si>
  <si>
    <t>20.153</t>
  </si>
  <si>
    <t>CAIXA DE INCENDIO/ABRIGO PARA MANGUEIRA, DE EMBUTIR/INTERNA, COM 75 X 45 X 17 CM, EM CHAPA DE ACO, PORTA COM VENTILACAO, VISOR COM A INSCRICAO "INCENDIO", SUPORTE/CESTA INTERNA PARA A MANGUEIRA, PINTURA ELETROSTÁTICA VERMELHA</t>
  </si>
  <si>
    <t>20.154</t>
  </si>
  <si>
    <t>CAIXA DE INCENDIO/ABRIGO PARA MANGUEIRA, DE EMBUTIR/INTERNA, COM 90 X 60 X 17 CM, EM CHAPA DE ACO, PORTA COM VENTILACAO, VISOR COM A INSCRICAO "INCENDIO",SUPORTE/CESTA INTERNA PARA A MANGUEIRA, PINTURA ELETROSTÁTICA VERMELHA</t>
  </si>
  <si>
    <t>20.155</t>
  </si>
  <si>
    <t>CAIXA DE PASSAGEM 4" X 2" EM FERRO GALV"</t>
  </si>
  <si>
    <t>20.156</t>
  </si>
  <si>
    <t>CAIXA DE PASSAGEM 4" X 4" EM FERRO GALV"</t>
  </si>
  <si>
    <t>20.157</t>
  </si>
  <si>
    <t>20.158</t>
  </si>
  <si>
    <t>CAIXA GORDURA SIMPLES CONCRETO PRE MOLDADO CIRCULAR COM TAMPA = 40CM</t>
  </si>
  <si>
    <t>20.159</t>
  </si>
  <si>
    <t>CAIXA INSPECAO EM CONCRETO PARA ATERRAMENTO E PARA RAIOS DIAMETRO = 300 MM</t>
  </si>
  <si>
    <t>20.160</t>
  </si>
  <si>
    <t>CAIXA INSPECAO EM POLIETILENO PARA ATERRAMENTO E PARA RAIOS DIAMETRO = 300 MM</t>
  </si>
  <si>
    <t>20.161</t>
  </si>
  <si>
    <t>20.162</t>
  </si>
  <si>
    <t>20.163</t>
  </si>
  <si>
    <t>20.164</t>
  </si>
  <si>
    <t>20.165</t>
  </si>
  <si>
    <t>CAIXA PASSAGEM METALICA 15 X 15 X 10CM P/ INST ELETRICA</t>
  </si>
  <si>
    <t>20.166</t>
  </si>
  <si>
    <t>CAIXA PASSAGEM METALICA 35 X 35 X 12CM P/ INST ELETRICA</t>
  </si>
  <si>
    <t>20.167</t>
  </si>
  <si>
    <t>CAIXA PVC 4" X 2" P/ ELETRODUTO</t>
  </si>
  <si>
    <t>20.168</t>
  </si>
  <si>
    <t>CAIXA PVC 4" X 4" P/ ELETRODUTO</t>
  </si>
  <si>
    <t>20.169</t>
  </si>
  <si>
    <t>CAIXA PVC OCTOGONAL - 4"X4"</t>
  </si>
  <si>
    <t>20.170</t>
  </si>
  <si>
    <t>CAIXA SIFONADA PVC 100 X 100 X 40MM C/ GRELHA REDONDA BRANCA</t>
  </si>
  <si>
    <t>20.171</t>
  </si>
  <si>
    <t>CAIXA SIFONADA PVC 100 X 100 X 50MM C/ GRELHA REDONDA BRANCA</t>
  </si>
  <si>
    <t>20.172</t>
  </si>
  <si>
    <t>CAIXA SIFONADA PVC 150 X 150 X 50MM C/ GRELHA QUADRADA BRANCA</t>
  </si>
  <si>
    <t>20.173</t>
  </si>
  <si>
    <t>CAIXA SIFONADA PVC 150 X 150 X 50MM C/ TAMPA CEGA QUADRADA BRANCA</t>
  </si>
  <si>
    <t>20.174</t>
  </si>
  <si>
    <t>CAIXA SIFONADA PVC 150 X 185 X 75MM C/ GRELHA QUADRADA BRANCA</t>
  </si>
  <si>
    <t>20.175</t>
  </si>
  <si>
    <t>CAL HIDRATADA PARA ARGAMASSA</t>
  </si>
  <si>
    <t>20.176</t>
  </si>
  <si>
    <t>20.177</t>
  </si>
  <si>
    <t>CALHA CHAPA GALVANIZADA NUM 24 L /26= 33CM</t>
  </si>
  <si>
    <t>20.178</t>
  </si>
  <si>
    <t>CALHA CHAPA GALVANIZADA NUM 24 L/26= 50CM</t>
  </si>
  <si>
    <t>20.179</t>
  </si>
  <si>
    <t>CALHA CHAPA GALVANIZADA NUM 26 L = 35CM/33</t>
  </si>
  <si>
    <t>20.180</t>
  </si>
  <si>
    <t>CALHA P/LUMINÁRIAS  SOBREPOR P/ 2 - LÂMPADAS DE 20W/18 W</t>
  </si>
  <si>
    <t>20.181</t>
  </si>
  <si>
    <t>CALHA P/LUMINÁRIAS SOBREPOR - 2 LÂMPADAS DE 40W/36W</t>
  </si>
  <si>
    <t>20.182</t>
  </si>
  <si>
    <t>CANTONEIRA FERRO GALVANIZADO DE ABAS IGUAIS, 1 ½ X ¼ “, 3,40 kg/m</t>
  </si>
  <si>
    <t>20.183</t>
  </si>
  <si>
    <t>CANTONEIRA FERRO GALVANIZADO DE ABAS IGUAIS, 1 X 1/8”, 1,20 kg/m</t>
  </si>
  <si>
    <t>20.184</t>
  </si>
  <si>
    <t>CANTONEIRA FERRO GALVANIZADO DE ABAS IGUAIS, 2 X 3/8, 6,9 kg/m</t>
  </si>
  <si>
    <t>20.185</t>
  </si>
  <si>
    <t>CAP (TAMPÃO) OU PLUG (BUJÃO) PVC P/ESG. D=75MM  - SOLD.</t>
  </si>
  <si>
    <t>20.186</t>
  </si>
  <si>
    <t>CAP (TAMPÃO) OU PLUG (BUJÃO) PVC P/ESG.D=100MM SOLD.</t>
  </si>
  <si>
    <t>20.187</t>
  </si>
  <si>
    <t>CAP (TAMPÃO) OU PLUG (BUJÃO) PVC P/ESG.D=50MM-SOLD.</t>
  </si>
  <si>
    <t>20.188</t>
  </si>
  <si>
    <t>CAP PVC C/ROSCA P/AGUA FRIA PREDIAL 1 1/2"</t>
  </si>
  <si>
    <t>20.189</t>
  </si>
  <si>
    <t>CAP PVC C/ROSCA P/AGUA FRIA PREDIAL 1 1/4"</t>
  </si>
  <si>
    <t>20.190</t>
  </si>
  <si>
    <t>CAP PVC C/ROSCA P/AGUA FRIA PREDIAL 1"</t>
  </si>
  <si>
    <t>20.191</t>
  </si>
  <si>
    <t>CAP PVC C/ROSCA P/AGUA FRIA PREDIAL 1/2"</t>
  </si>
  <si>
    <t>20.192</t>
  </si>
  <si>
    <t>CAP PVC C/ROSCA P/AGUA FRIA PREDIAL 2"</t>
  </si>
  <si>
    <t>20.193</t>
  </si>
  <si>
    <t>CAP PVC C/ROSCA P/AGUA FRIA PREDIAL 3"</t>
  </si>
  <si>
    <t>20.194</t>
  </si>
  <si>
    <t>CAP PVC C/ROSCA P/AGUA FRIA PREDIAL 3/4"</t>
  </si>
  <si>
    <t>20.195</t>
  </si>
  <si>
    <t>CAP PVC SOLD P/ AGUA FRIA PREDIAL 20 MM</t>
  </si>
  <si>
    <t>20.196</t>
  </si>
  <si>
    <t>CAP PVC SOLD P/ AGUA FRIA PREDIAL 25 MM</t>
  </si>
  <si>
    <t>20.197</t>
  </si>
  <si>
    <t>CAP PVC SOLD P/ AGUA FRIA PREDIAL 32 MM</t>
  </si>
  <si>
    <t>20.198</t>
  </si>
  <si>
    <t>CAP PVC SOLD P/ AGUA FRIA PREDIAL 40 MM</t>
  </si>
  <si>
    <t>20.199</t>
  </si>
  <si>
    <t>CAP PVC SOLD P/ AGUA FRIA PREDIAL 50 MM</t>
  </si>
  <si>
    <t>20.200</t>
  </si>
  <si>
    <t>CAP PVC SOLD P/ AGUA FRIA PREDIAL 60 MM</t>
  </si>
  <si>
    <t>20.201</t>
  </si>
  <si>
    <t>CAP PVC SOLD P/ AGUA FRIA PREDIAL 75 MM</t>
  </si>
  <si>
    <t>20.202</t>
  </si>
  <si>
    <t>CAP PVC SOLD P/ ESG PREDIAL DN 100 MM</t>
  </si>
  <si>
    <t>20.203</t>
  </si>
  <si>
    <t>CAP PVC SOLD P/ ESG PREDIAL DN 50 MM</t>
  </si>
  <si>
    <t>20.204</t>
  </si>
  <si>
    <t>CAP PVC SOLD P/ ESG PREDIAL DN 75 MM</t>
  </si>
  <si>
    <t>20.205</t>
  </si>
  <si>
    <t>CARPETE DE NYLON EM PLACAS 50 X 50 CM PARA TRAFEGO COMERCIAL PESADO, E = 6,5 MM (INSTALADO)</t>
  </si>
  <si>
    <t>20.206</t>
  </si>
  <si>
    <t>CARPETE DE POLIPROPILENO EM MANTA PARA TRAFEGO COMERCIAL MEDIO, E = 5 A 6 MM (INSTALADO)</t>
  </si>
  <si>
    <t>20.207</t>
  </si>
  <si>
    <t>CASCALHO</t>
  </si>
  <si>
    <t>20.208</t>
  </si>
  <si>
    <t>CENTRAL DE ALARME E DETECÇÃO DE INCÊNCIO COM BATERIA 24V</t>
  </si>
  <si>
    <t>20.209</t>
  </si>
  <si>
    <t>20.210</t>
  </si>
  <si>
    <t>CERÂMICA ESMALTADA EXTRA OU 1A QUALID P/PAREDE 20 X 20 CM PEI -4 LINHA PADRÃO ALTO</t>
  </si>
  <si>
    <t>20.211</t>
  </si>
  <si>
    <t>20.212</t>
  </si>
  <si>
    <t>CHAPA DE GESSO ACARTONADO, RESISTENTE A UMIDADE (RU), COR VERDE, E = 12,5 MM, 1200 X 1800 MM (L X C)</t>
  </si>
  <si>
    <t>20.213</t>
  </si>
  <si>
    <t>CHAPA DE GESSO ACARTONADO, RESISTENTE A UMIDADE (RU), COR VERDE, E = 12,5 MM, 1200 X 2400 MM (L X C)</t>
  </si>
  <si>
    <t>20.214</t>
  </si>
  <si>
    <t>CHAPA DE GESSO ACARTONADO, RESISTENTE AO FOGO (RF), COR ROSA, E = 12,5 MM, 1200 X 1800 MM (L X C)</t>
  </si>
  <si>
    <t>20.215</t>
  </si>
  <si>
    <t>CHAPA DE GESSO ACARTONADO, RESISTENTE AO FOGO (RF), COR ROSA, E = 12,5 MM, 1200 X 2400 MM (L X C)</t>
  </si>
  <si>
    <t>20.216</t>
  </si>
  <si>
    <t>CHAPA DE GESSO ACARTONADO, STANDARD (ST), COR BRANCA, E = 12,5 MM, 1200 X 1800 MM (L X C)</t>
  </si>
  <si>
    <t>20.217</t>
  </si>
  <si>
    <t>CHAPA DE GESSO ACARTONADO, STANDARD (ST), COR BRANCA, E = 12,5 MM, 1200 X 2400 MM (L X C)</t>
  </si>
  <si>
    <t>20.218</t>
  </si>
  <si>
    <t>CHAPA DE MADEIRA COMPENSADA NAVAL (COM COLA FENOLICA), E = 12 MM, DE *1,60 X 2,20* M</t>
  </si>
  <si>
    <t>20.219</t>
  </si>
  <si>
    <t>CHAPA DE MADEIRA COMPENSADA PLASTIFICADA PARA FORMA DE CONCRETO, DE 2,20 X 1,10 M, E = 12 MM</t>
  </si>
  <si>
    <t>20.220</t>
  </si>
  <si>
    <t>CHAPA DE MDF BRANCO LISO 1 FACE, E = 12 MM, DE *2,75 X 1,85* M</t>
  </si>
  <si>
    <t>20.221</t>
  </si>
  <si>
    <t>CHAPA DE MDF BRANCO LISO 2 FACES, E = 12 MM, DE *2,75 X 1,85* M</t>
  </si>
  <si>
    <t>20.222</t>
  </si>
  <si>
    <t>CHAPA DE MDF CRU, E = 12 MM, DE *2,75 X 1,85* M</t>
  </si>
  <si>
    <t>20.223</t>
  </si>
  <si>
    <t>CHAVE DUPLA PARA CONEXOES TIPO STORZ, ENGATE RAPIDO 1 1/2" X 2 1/2", EM LATAO, PARA INSTALACAO PREDIAL COMBATE A INCENDIO</t>
  </si>
  <si>
    <t>20.224</t>
  </si>
  <si>
    <t>CHUMBADOR DE ACO TIPO PARABOLT, * 5/8" X 200* MM,  COM PORCA E ARRUELA</t>
  </si>
  <si>
    <t>20.225</t>
  </si>
  <si>
    <t>CHUMBADOR DE ACO, 1" X 600 MM, PARA POSTES DE ACO COM BASE, INCLUSO PORCA E ARRUELA</t>
  </si>
  <si>
    <t>20.226</t>
  </si>
  <si>
    <t>CHUMBADOR DE ACO, DIAMETRO 1/2", COMPRIMENTO 75 MM</t>
  </si>
  <si>
    <t>20.227</t>
  </si>
  <si>
    <t>CHUMBADOR DE ACO, DIAMETRO 5/8", COMPRIMENTO 6", COM PORCA</t>
  </si>
  <si>
    <t>20.228</t>
  </si>
  <si>
    <t>CHUMBADOR, DIAMETRO 1/4" COM PARAFUSO 1/4" X 40 MM</t>
  </si>
  <si>
    <t>20.229</t>
  </si>
  <si>
    <t>CHUVEIRO SIMPLES 220V LORENZETTI OU SIMILAR</t>
  </si>
  <si>
    <t>20.230</t>
  </si>
  <si>
    <t>CIMENTO IMPERMEABILIZANTE DE PEGA ULTRARRAPIDA PARA TAMPONAMENTOS</t>
  </si>
  <si>
    <t>20.231</t>
  </si>
  <si>
    <t>CIMENTO PORTLAND COMPOSTO CP II-32</t>
  </si>
  <si>
    <t>20.232</t>
  </si>
  <si>
    <t>CIMENTO PORTLAND ESTRUTURAL BRANCO CPB-32</t>
  </si>
  <si>
    <t>20.233</t>
  </si>
  <si>
    <t>COLA A BASE DE RESINA SINTETICA PARA CHAPA DE LAMINADO MELAMINICO</t>
  </si>
  <si>
    <t>20.234</t>
  </si>
  <si>
    <t>CONDULETE DE ALUMINIO TIPO C, PARA ELETRODUTO ROSCAVEL DE 1", COM TAMPA CEGA</t>
  </si>
  <si>
    <t>20.235</t>
  </si>
  <si>
    <t>CONDULETE DE ALUMINIO TIPO C, PARA ELETRODUTO ROSCAVEL DE 1/2", COM TAMPA UN 5,00
CEGA</t>
  </si>
  <si>
    <t>20.236</t>
  </si>
  <si>
    <t>CONDULETE DE ALUMINIO TIPO C, PARA ELETRODUTO ROSCAVEL DE 3/4", COM TAMPA CEGA</t>
  </si>
  <si>
    <t>20.237</t>
  </si>
  <si>
    <t>CONDULETE DE ALUMINIO TIPO E, PARA ELETRODUTO ROSCAVEL DE 1/2", COM TAMPA UN 5,69
CEGA</t>
  </si>
  <si>
    <t>20.238</t>
  </si>
  <si>
    <t>CONDULETE DE ALUMINIO TIPO E, PARA ELETRODUTO ROSCAVEL DE 3/4", COM TAMPA UN 5,70
CEGA</t>
  </si>
  <si>
    <t>20.239</t>
  </si>
  <si>
    <t>CONDULETE DE ALUMINIO TIPO LR, PARA ELETRODUTO ROSCAVEL DE 1", COM TAMPA CEGA</t>
  </si>
  <si>
    <t>20.240</t>
  </si>
  <si>
    <t>CONDULETE DE ALUMINIO TIPO LR, PARA ELETRODUTO ROSCAVEL DE 1/2", COM TAMPA CEGA</t>
  </si>
  <si>
    <t>20.241</t>
  </si>
  <si>
    <t>CONDULETE DE ALUMINIO TIPO LR, PARA ELETRODUTO ROSCAVEL DE 3/4", COM TAMPA CEGA</t>
  </si>
  <si>
    <t>20.242</t>
  </si>
  <si>
    <t>CONDULETE DE ALUMINIO TIPO T, PARA ELETRODUTO ROSCAVEL DE 1", COM TAMPA CEGA</t>
  </si>
  <si>
    <t>20.243</t>
  </si>
  <si>
    <t>CONDULETE DE ALUMINIO TIPO T, PARA ELETRODUTO ROSCAVEL DE 1/2", COM TAMPA CEGA</t>
  </si>
  <si>
    <t>20.244</t>
  </si>
  <si>
    <t>CONDULETE DE ALUMINIO TIPO T, PARA ELETRODUTO ROSCAVEL DE 3/4", COM TAMPA CEGA</t>
  </si>
  <si>
    <t>20.245</t>
  </si>
  <si>
    <t>CONDULETE DE ALUMINIO TIPO X, PARA ELETRODUTO ROSCAVEL DE 1", COM TAMPA CEGA</t>
  </si>
  <si>
    <t>20.246</t>
  </si>
  <si>
    <t>CONDULETE DE ALUMINIO TIPO X, PARA ELETRODUTO ROSCAVEL DE 1/2", COM TAMPA CEGA</t>
  </si>
  <si>
    <t>20.247</t>
  </si>
  <si>
    <t>CONDULETE DE ALUMINIO TIPO X, PARA ELETRODUTO ROSCAVEL DE 3/4", COM TAMPA CEGA</t>
  </si>
  <si>
    <t>20.248</t>
  </si>
  <si>
    <t>CONDULETE PVC TIPO "LL" D = 1" S/TAMPA"</t>
  </si>
  <si>
    <t>20.249</t>
  </si>
  <si>
    <t>CONDULETE PVC TIPO "LL" D = 1/2" S/TAMPA"</t>
  </si>
  <si>
    <t>20.250</t>
  </si>
  <si>
    <t>CONECTOR  RJ-45, CATEGORIA 5e</t>
  </si>
  <si>
    <t>20.251</t>
  </si>
  <si>
    <t>CONECTOR  RJ-45, CATEGORIA 6</t>
  </si>
  <si>
    <t>20.252</t>
  </si>
  <si>
    <t>CONTATOR TRIPOLAR, CORRENTE DE *110* A, TENSAO NOMINAL DE *500* V, CATEGORIA AC-2 E AC-3</t>
  </si>
  <si>
    <t>20.253</t>
  </si>
  <si>
    <t>CONTATOR TRIPOLAR, CORRENTE DE *185* A, TENSAO NOMINAL DE *500* V, CATEGORIA AC-2 E AC-3</t>
  </si>
  <si>
    <t>20.254</t>
  </si>
  <si>
    <t>CONTATOR TRIPOLAR, CORRENTE DE *22* A, TENSAO NOMINAL DE *500* V, CATEGORIA AC-2 E AC-3</t>
  </si>
  <si>
    <t>20.255</t>
  </si>
  <si>
    <t>CONTATOR TRIPOLAR, CORRENTE DE *265* A, TENSAO NOMINAL DE *500* V, CATEGORIA AC-2 E AC-3</t>
  </si>
  <si>
    <t>20.256</t>
  </si>
  <si>
    <t>CONTATOR TRIPOLAR, CORRENTE DE *38* A, TENSAO NOMINAL DE *500* V, CATEGORIA AC-2 E AC-3</t>
  </si>
  <si>
    <t>20.257</t>
  </si>
  <si>
    <t>CONTATOR TRIPOLAR, CORRENTE DE *500* A, TENSAO NOMINAL DE *500* V, CATEGORIA AC-2 E AC-3</t>
  </si>
  <si>
    <t>20.258</t>
  </si>
  <si>
    <t>CONTATOR TRIPOLAR, CORRENTE DE *65* A, TENSAO NOMINAL DE *500* V, CATEGORIA AC-2 E AC-3</t>
  </si>
  <si>
    <t>20.259</t>
  </si>
  <si>
    <t>CONTATOR TRIPOLAR, CORRENTE DE 12 A, TENSAO NOMINAL DE *500* V, CATEGORIA AC-2 E AC-3</t>
  </si>
  <si>
    <t>20.260</t>
  </si>
  <si>
    <t>CONTATOR TRIPOLAR, CORRENTE DE 25 A, TENSAO NOMINAL DE *500* V, CATEGORIA AC-2 E AC-3</t>
  </si>
  <si>
    <t>20.261</t>
  </si>
  <si>
    <t>CONTATOR TRIPOLAR, CORRENTE DE 250 A, TENSAO NOMINAL DE *500* V, PARA ACIONAMENTO DE CAPACITORES</t>
  </si>
  <si>
    <t>20.262</t>
  </si>
  <si>
    <t>CONTATOR TRIPOLAR, CORRENTE DE 300 A, TENSAO NOMINAL DE *500* V, CATEGORIA AC-2 E AC-3</t>
  </si>
  <si>
    <t>20.263</t>
  </si>
  <si>
    <t>CONTATOR TRIPOLAR, CORRENTE DE 32 A, TENSAO NOMINAL DE *500* V, CATEGORIA AC-2 E AC-3</t>
  </si>
  <si>
    <t>20.264</t>
  </si>
  <si>
    <t>CONTATOR TRIPOLAR, CORRENTE DE 400 A, TENSAO NOMINAL DE *500* V, CATEGORIA AC-2 E AC-3</t>
  </si>
  <si>
    <t>20.265</t>
  </si>
  <si>
    <t>CONTATOR TRIPOLAR, CORRENTE DE 45 A, TENSAO NOMINAL DE *500* V, CATEGORIA AC-2 E AC-3</t>
  </si>
  <si>
    <t>20.266</t>
  </si>
  <si>
    <t>CONTATOR TRIPOLAR, CORRENTE DE 630 A, TENSAO NOMINAL DE *500* V, CATEGORIA AC-2 E AC-3</t>
  </si>
  <si>
    <t>20.267</t>
  </si>
  <si>
    <t>CONTATOR TRIPOLAR, CORRENTE DE 75 A, TENSAO NOMINAL DE *500* V, CATEGORIA AC-2 E AC-3</t>
  </si>
  <si>
    <t>20.268</t>
  </si>
  <si>
    <t>CONTATOR TRIPOLAR, CORRENTE DE 9 A, TENSAO NOMINAL DE *500* V, CATEGORIA AC-2 E AC-3</t>
  </si>
  <si>
    <t>20.269</t>
  </si>
  <si>
    <t>CONTATOR TRIPOLAR, CORRENTE DE 95 A, TENSAO NOMINAL DE *500* V, CATEGORIA AC-2 E AC-3</t>
  </si>
  <si>
    <t>20.270</t>
  </si>
  <si>
    <t>20.271</t>
  </si>
  <si>
    <t>20.272</t>
  </si>
  <si>
    <t>20.273</t>
  </si>
  <si>
    <t>CUBA DE LOUÇA DE EMBUTIR P/ LAVATÓRIO 50X 35 CM</t>
  </si>
  <si>
    <t>20.274</t>
  </si>
  <si>
    <t>CUMEEIRA ARTICULADA (ABA INFERIOR) PARA TELHA ONDULADA DE FIBROCIMENTO E = 4 MM, ABA *330* MM, COMPRIMENTO 500 MM (SEM AMIANTO)</t>
  </si>
  <si>
    <t>20.275</t>
  </si>
  <si>
    <t>CUMEEIRA ARTICULADA (ABA INTERNA INFERIOR OU EXTERNA SUPERIOR) PARA TELHA ESTRUTURAL DE FIBROCIMENTO, 1 ABA, E = 6 MM (SEM AMIANTO)</t>
  </si>
  <si>
    <t>20.276</t>
  </si>
  <si>
    <t>CUMEEIRA ARTICULADA (ABA SUPERIOR) PARA TELHA ONDULADA DE FIBROCIMENTO E = 4 MM, ABA *330* MM, COMPRIMENTO 500 MM (SEM AMIANTO)</t>
  </si>
  <si>
    <t>20.277</t>
  </si>
  <si>
    <t>CUMEEIRA ARTICULADA (PAR) PARA TELHA ONDULADA DE FIBROCIMENTO, E = 6 MM, ABA 350 MM, COMPRIMENTO 1100 MM (SEM AMIANTO)</t>
  </si>
  <si>
    <t>20.278</t>
  </si>
  <si>
    <t>CUMEEIRA NORMAL PARA TELHA ESTRUTURAL DE FIBROCIMENTO 1 ABA, E = 6 MM, COMPRIMENTO 608 MM (SEM AMIANTO)</t>
  </si>
  <si>
    <t>20.279</t>
  </si>
  <si>
    <t>CUMEEIRA NORMAL PARA TELHA ESTRUTURAL DE FIBROCIMENTO 2 ABAS, E = 6 MM, DE 1050 X 935 MM (SEM AMIANTO)</t>
  </si>
  <si>
    <t>20.280</t>
  </si>
  <si>
    <t>CUMEEIRA NORMAL PARA TELHA ONDULADA DE FIBROCIMENTO, E = 6 MM, ABA 300 MM, COMPRIMENTO 1100 MM (SEM AMIANTO)</t>
  </si>
  <si>
    <t>20.281</t>
  </si>
  <si>
    <t>CUMEEIRA PARA TELHA CERAMICA, COMPRIMENTO DE *41* CM, RENDIMENTO DE *3* TELHAS/M</t>
  </si>
  <si>
    <t>20.282</t>
  </si>
  <si>
    <t>20.283</t>
  </si>
  <si>
    <t>CUMEEIRA SHED PARA TELHA ONDULADA DE FIBROCIMENTO, E = 6 MM, ABA 280 MM, COMPRIMENTO 1100 MM (SEM AMIANTO)</t>
  </si>
  <si>
    <t>20.284</t>
  </si>
  <si>
    <t>CUMEEIRA UNIVERSAL PARA TELHA DE FIBROCIMENTO ONDULADA, E = 6 MM, DE 1,10 X 0,21 M (SEM AMIANTO)</t>
  </si>
  <si>
    <t>20.285</t>
  </si>
  <si>
    <t>CUMEEIRA UNIVERSAL PARA TELHA ONDULADA DE FIBROCIMENTO, E = 6 MM, ABA 210 MM, COMPRIMENTO 1100 MM (SEM AMIANTO)</t>
  </si>
  <si>
    <t>20.286</t>
  </si>
  <si>
    <t>CURVA CURTA 90º DE PVC RÍGIDO ROSCÁVEL PARA ELETRODUTO 3/4"</t>
  </si>
  <si>
    <t>20.287</t>
  </si>
  <si>
    <t>CURVA P/ELETRODUTO EM FERRO GALVANIZADO 90 GR 1"</t>
  </si>
  <si>
    <t>20.288</t>
  </si>
  <si>
    <t>CURVA P/ELETRODUTO EM FERRO GALVANIZADO 90 GR 1.1/2"</t>
  </si>
  <si>
    <t>20.289</t>
  </si>
  <si>
    <t>CURVA P/ELETRODUTO EM FERRO GALVANIZADO 90 GR 1.1/4"</t>
  </si>
  <si>
    <t>20.290</t>
  </si>
  <si>
    <t>CURVA P/ELETRODUTO EM FERRO GALVANIZADO 90 GR 1/2"</t>
  </si>
  <si>
    <t>20.291</t>
  </si>
  <si>
    <t>CURVA P/ELETRODUTO EM FERRO GALVANIZADO 90 GR 2"</t>
  </si>
  <si>
    <t>20.292</t>
  </si>
  <si>
    <t>CURVA P/ELETRODUTO EM FERRO GALVANIZADO 90 GR 2.1/2"</t>
  </si>
  <si>
    <t>20.293</t>
  </si>
  <si>
    <t>CURVA P/ELETRODUTO EM FERRO GALVANIZADO 90 GR 3"</t>
  </si>
  <si>
    <t>20.294</t>
  </si>
  <si>
    <t>CURVA P/ELETRODUTO EM FERRO GALVANIZADO 90 GR 3/4"</t>
  </si>
  <si>
    <t>20.295</t>
  </si>
  <si>
    <t>CURVA P/ELETRODUTO EM FERRO GALVANIZADO 90 GR 4"</t>
  </si>
  <si>
    <t>20.296</t>
  </si>
  <si>
    <t>CURVA PVC 180G 1.1/2" P/ ELETRODUTO ROSCAVEL</t>
  </si>
  <si>
    <t>20.297</t>
  </si>
  <si>
    <t>CURVA PVC 90G C/ROSCA P/ AGUA FRIA PREDIAL 1 1/2"</t>
  </si>
  <si>
    <t>20.298</t>
  </si>
  <si>
    <t>CURVA PVC 90G C/ROSCA P/ AGUA FRIA PREDIAL 1"</t>
  </si>
  <si>
    <t>20.299</t>
  </si>
  <si>
    <t>CURVA PVC 90G C/ROSCA P/ AGUA FRIA PREDIAL 1/2"</t>
  </si>
  <si>
    <t>20.300</t>
  </si>
  <si>
    <t>CURVA PVC 90G C/ROSCA P/ AGUA FRIA PREDIAL 2"</t>
  </si>
  <si>
    <t>20.301</t>
  </si>
  <si>
    <t>CURVA PVC 90G C/ROSCA P/ AGUA FRIA PREDIAL 3/4"</t>
  </si>
  <si>
    <t>20.302</t>
  </si>
  <si>
    <t>CURVA PVC 90G CURTA PVC P/ ESG PREDIAL DN 100MM</t>
  </si>
  <si>
    <t>20.303</t>
  </si>
  <si>
    <t>CURVA PVC 90G CURTA PVC P/ ESG PREDIAL DN 40 MM</t>
  </si>
  <si>
    <t>20.304</t>
  </si>
  <si>
    <t>CURVA PVC 90G CURTA PVC P/ ESG PREDIAL DN 50MM</t>
  </si>
  <si>
    <t>20.305</t>
  </si>
  <si>
    <t>CURVA PVC 90G CURTA PVC P/ ESG PREDIAL DN 75MM</t>
  </si>
  <si>
    <t>20.306</t>
  </si>
  <si>
    <t>CURVA PVC 90G P/ ELETRODUTO ROSCAVEL 1 1/2"</t>
  </si>
  <si>
    <t>20.307</t>
  </si>
  <si>
    <t>20.308</t>
  </si>
  <si>
    <t>CURVA PVC 90G P/ ELETRODUTO ROSCAVEL 1 1/4"</t>
  </si>
  <si>
    <t>20.309</t>
  </si>
  <si>
    <t>20.310</t>
  </si>
  <si>
    <t>CURVA PVC 90G P/ ELETRODUTO ROSCAVEL 1"</t>
  </si>
  <si>
    <t>20.311</t>
  </si>
  <si>
    <t>20.312</t>
  </si>
  <si>
    <t>CURVA PVC 90G P/ ELETRODUTO ROSCAVEL 2 1/2"</t>
  </si>
  <si>
    <t>20.313</t>
  </si>
  <si>
    <t>20.314</t>
  </si>
  <si>
    <t>CURVA PVC 90G P/ ELETRODUTO ROSCAVEL 2"</t>
  </si>
  <si>
    <t>20.315</t>
  </si>
  <si>
    <t>20.316</t>
  </si>
  <si>
    <t>CURVA PVC 90G P/ ELETRODUTO ROSCAVEL 3/4"</t>
  </si>
  <si>
    <t>20.317</t>
  </si>
  <si>
    <t>20.318</t>
  </si>
  <si>
    <t>CURVA PVC LONGA 45G P/ ESG PREDIAL DN 50MM</t>
  </si>
  <si>
    <t>20.319</t>
  </si>
  <si>
    <t>CURVA PVC LONGA 90G P/ ESG PREDIAL DN 100MM</t>
  </si>
  <si>
    <t>20.320</t>
  </si>
  <si>
    <t>CURVA PVC LONGA 90G P/ ESG PREDIAL DN 50MM</t>
  </si>
  <si>
    <t>20.321</t>
  </si>
  <si>
    <t>CURVA PVC LONGA 90G P/ ESG PREDIAL DN 75MM</t>
  </si>
  <si>
    <t>20.322</t>
  </si>
  <si>
    <t>CURVA PVC SOLD 45G P/ AGUA FRIA PREDIAL 110 MM</t>
  </si>
  <si>
    <t>20.323</t>
  </si>
  <si>
    <t>CURVA PVC SOLD 45G P/ AGUA FRIA PREDIAL 20 MM</t>
  </si>
  <si>
    <t>20.324</t>
  </si>
  <si>
    <t>CURVA PVC SOLD 45G P/ AGUA FRIA PREDIAL 25 MM</t>
  </si>
  <si>
    <t>20.325</t>
  </si>
  <si>
    <t>CURVA PVC SOLD 45G P/ AGUA FRIA PREDIAL 32 MM</t>
  </si>
  <si>
    <t>20.326</t>
  </si>
  <si>
    <t>CURVA PVC SOLD 45G P/ AGUA FRIA PREDIAL 40 MM</t>
  </si>
  <si>
    <t>20.327</t>
  </si>
  <si>
    <t>CURVA PVC SOLD 45G P/ AGUA FRIA PREDIAL 50 MM</t>
  </si>
  <si>
    <t>20.328</t>
  </si>
  <si>
    <t>CURVA PVC SOLD 45G P/ AGUA FRIA PREDIAL 60 MM</t>
  </si>
  <si>
    <t>20.329</t>
  </si>
  <si>
    <t>CURVA PVC SOLD 45G P/ AGUA FRIA PREDIAL 75 MM</t>
  </si>
  <si>
    <t>20.330</t>
  </si>
  <si>
    <t>CURVA PVC SOLD 90G P/ AGUA FRIA PREDIAL 20 MM</t>
  </si>
  <si>
    <t>20.331</t>
  </si>
  <si>
    <t>CURVA PVC SOLD 90G P/ AGUA FRIA PREDIAL 25 MM</t>
  </si>
  <si>
    <t>20.332</t>
  </si>
  <si>
    <t>CURVA PVC SOLD 90G P/ AGUA FRIA PREDIAL 32 MM</t>
  </si>
  <si>
    <t>20.333</t>
  </si>
  <si>
    <t>CURVA PVC SOLD 90G P/ AGUA FRIA PREDIAL 50 MM</t>
  </si>
  <si>
    <t>20.334</t>
  </si>
  <si>
    <t>DETECTOR IONICO DE FUMACA</t>
  </si>
  <si>
    <t>20.335</t>
  </si>
  <si>
    <t>20.336</t>
  </si>
  <si>
    <t>DISJUNTOR  TERMOMAGNETICO TRIPOLAR 3 X 400 A / ICC - 25 KA</t>
  </si>
  <si>
    <t>20.337</t>
  </si>
  <si>
    <t>DISJUNTOR MONOFASICO 10A (220V)</t>
  </si>
  <si>
    <t>20.338</t>
  </si>
  <si>
    <t>20.339</t>
  </si>
  <si>
    <t>DISJUNTOR MONOFASICO 20A, 2KA (220V)</t>
  </si>
  <si>
    <t>20.340</t>
  </si>
  <si>
    <t>DISJUNTOR MONOFASICO 25A, 2KA (220V)</t>
  </si>
  <si>
    <t>20.341</t>
  </si>
  <si>
    <t>DISJUNTOR MONOFASICO 32A, 2KA (220V)</t>
  </si>
  <si>
    <t>20.342</t>
  </si>
  <si>
    <t>DISJUNTOR MONOFASICO 40A, 2KA (220V)</t>
  </si>
  <si>
    <t>20.343</t>
  </si>
  <si>
    <t>DISJUNTOR MONOFASICO 50A, 2KA (220V)</t>
  </si>
  <si>
    <t>20.344</t>
  </si>
  <si>
    <t>20.345</t>
  </si>
  <si>
    <t>20.346</t>
  </si>
  <si>
    <t>DISJUNTOR TERMICO E MAGNETICO AJUSTAVEIS, TRIPOLAR DE 100 ATE 250A, CAPACIDADE DE INTERRUPCAO DE 35KA</t>
  </si>
  <si>
    <t>20.347</t>
  </si>
  <si>
    <t>DISJUNTOR TERMICO E MAGNETICO AJUSTAVEIS, TRIPOLAR DE 300 ATE 400A, CAPACIDADE DE INTERRUPCAO DE 35KA</t>
  </si>
  <si>
    <t>20.348</t>
  </si>
  <si>
    <t>DISJUNTOR TERMICO E MAGNETICO AJUSTAVEIS, TRIPOLAR DE 450 ATE 600A, CAPACIDADE DE INTERRUPCAO DE 35KA</t>
  </si>
  <si>
    <t>20.349</t>
  </si>
  <si>
    <t>20.350</t>
  </si>
  <si>
    <t>20.351</t>
  </si>
  <si>
    <t>DISJUNTOR TERMOMAGNETICO TRIFÁSICO  150A/600V, 35KA</t>
  </si>
  <si>
    <t>20.352</t>
  </si>
  <si>
    <t>20.353</t>
  </si>
  <si>
    <t>20.354</t>
  </si>
  <si>
    <t>20.355</t>
  </si>
  <si>
    <t>20.356</t>
  </si>
  <si>
    <t>20.357</t>
  </si>
  <si>
    <t>20.358</t>
  </si>
  <si>
    <t>20.359</t>
  </si>
  <si>
    <t>20.360</t>
  </si>
  <si>
    <t>20.361</t>
  </si>
  <si>
    <t>DISJUNTOR TERMOMAGNETICO TRIPOLAR 125A</t>
  </si>
  <si>
    <t>20.362</t>
  </si>
  <si>
    <t>DISJUNTOR TERMOMAGNETICO TRIPOLAR 150 A / 600 V, TIPO FXD / ICC - 35 KA</t>
  </si>
  <si>
    <t>20.363</t>
  </si>
  <si>
    <t>DISJUNTOR TERMOMAGNETICO TRIPOLAR 200 A / 600 V, TIPO FXD / ICC - 35 KA</t>
  </si>
  <si>
    <t>20.364</t>
  </si>
  <si>
    <t>DISJUNTOR TERMOMAGNETICO TRIPOLAR 250 A / 600 V, TIPO FXD</t>
  </si>
  <si>
    <t>20.365</t>
  </si>
  <si>
    <t>DISJUNTOR TERMOMAGNETICO TRIPOLAR 3  X 250 A/ICC - 25 KA</t>
  </si>
  <si>
    <t>20.366</t>
  </si>
  <si>
    <t>DISJUNTOR TERMOMAGNETICO TRIPOLAR 3 X 350 A/ICC - 25 KA</t>
  </si>
  <si>
    <t>20.367</t>
  </si>
  <si>
    <t>DISJUNTOR TERMOMAGNETICO TRIPOLAR 300 A / 600 V, TIPO JXD / ICC - 40 KA</t>
  </si>
  <si>
    <t>20.368</t>
  </si>
  <si>
    <t>DISJUNTOR TERMOMAGNETICO TRIPOLAR 400 A / 600 V, TIPO JXD / ICC - 40 KA</t>
  </si>
  <si>
    <t>20.369</t>
  </si>
  <si>
    <t>DISJUNTOR TERMOMAGNETICO TRIPOLAR 600 A / 600 V, TIPO LXD / ICC - 40 KA</t>
  </si>
  <si>
    <t>20.370</t>
  </si>
  <si>
    <t>DISJUNTOR TERMOMAGNETICO TRIPOLAR 800 A / 600 V, TIPO LMXD</t>
  </si>
  <si>
    <t>20.371</t>
  </si>
  <si>
    <t>DISJUNTOR TIPO DIN / IEC, MONOPOLAR DE 40  ATE 50A</t>
  </si>
  <si>
    <t>20.372</t>
  </si>
  <si>
    <t>DISJUNTOR TIPO DIN/IEC, BIPOLAR 40 ATE 50A</t>
  </si>
  <si>
    <t>20.373</t>
  </si>
  <si>
    <t>DISJUNTOR TIPO DIN/IEC, BIPOLAR 63 A</t>
  </si>
  <si>
    <t>20.374</t>
  </si>
  <si>
    <t>DISJUNTOR TIPO DIN/IEC, BIPOLAR DE 6 ATE 32A</t>
  </si>
  <si>
    <t>20.375</t>
  </si>
  <si>
    <t>DISJUNTOR TIPO DIN/IEC, MONOPOLAR DE 6  ATE  32A</t>
  </si>
  <si>
    <t>20.376</t>
  </si>
  <si>
    <t>DISJUNTOR TIPO DIN/IEC, MONOPOLAR DE 63 A</t>
  </si>
  <si>
    <t>20.377</t>
  </si>
  <si>
    <t>DISJUNTOR TIPO DIN/IEC, TRIPOLAR 63 A</t>
  </si>
  <si>
    <t>20.378</t>
  </si>
  <si>
    <t>DISJUNTOR TIPO DIN/IEC, TRIPOLAR DE 10 ATE 50A</t>
  </si>
  <si>
    <t>20.379</t>
  </si>
  <si>
    <t>DISJUNTOR TIPO NEMA, BIPOLAR 10  ATE  50 A, TENSAO MAXIMA 415 V</t>
  </si>
  <si>
    <t>20.380</t>
  </si>
  <si>
    <t>DISJUNTOR TIPO NEMA, BIPOLAR 60 ATE 100A, TENSAO MAXIMA 415 V</t>
  </si>
  <si>
    <t>20.381</t>
  </si>
  <si>
    <t>DISJUNTOR TIPO NEMA, MONOPOLAR 10 ATE 30A, TENSAO MAXIMA DE 240 V</t>
  </si>
  <si>
    <t>20.382</t>
  </si>
  <si>
    <t>DISJUNTOR TIPO NEMA, MONOPOLAR 35  ATE  50 A, TENSAO MAXIMA DE 240 V</t>
  </si>
  <si>
    <t>20.383</t>
  </si>
  <si>
    <t>DISJUNTOR TIPO NEMA, MONOPOLAR DE 60 ATE 70A, TENSAO MAXIMA DE 240 V</t>
  </si>
  <si>
    <t>20.384</t>
  </si>
  <si>
    <t>DISJUNTOR TIPO NEMA, TRIPOLAR 10  ATE  50A, TENSAO MAXIMA DE 415 V</t>
  </si>
  <si>
    <t>20.385</t>
  </si>
  <si>
    <t>DISJUNTOR TIPO NEMA, TRIPOLAR 60 ATE 100 A, TENSAO MAXIMA DE 415 V</t>
  </si>
  <si>
    <t>20.386</t>
  </si>
  <si>
    <t>20.387</t>
  </si>
  <si>
    <t>DISJUNTOR TRIFÁSICO 400 A CAIXA MOLDADA</t>
  </si>
  <si>
    <t>20.388</t>
  </si>
  <si>
    <t>20.389</t>
  </si>
  <si>
    <t>20.390</t>
  </si>
  <si>
    <t>20.391</t>
  </si>
  <si>
    <t>20.392</t>
  </si>
  <si>
    <t>20.393</t>
  </si>
  <si>
    <t>DUCHA HIGIENICA PLASTICA COM REGISTRO METALICO 1/2 "</t>
  </si>
  <si>
    <t>20.394</t>
  </si>
  <si>
    <t>ELETROCALHA PERFURADA TAMANHO 100X100X3000 MM, SEM VIROLA</t>
  </si>
  <si>
    <t>20.395</t>
  </si>
  <si>
    <t>ELETROCALHA PERFURADA TAMANHO 100X50X3000 MM, SEM VIROLA.</t>
  </si>
  <si>
    <t>20.396</t>
  </si>
  <si>
    <t>ELETROCALHA PERFURADA TAMANHO 150X100X3000 MM, SEM VIROLA.</t>
  </si>
  <si>
    <t>20.397</t>
  </si>
  <si>
    <t>ELETROCALHA PERFURADA TAMANHO 300X100X3000 MM, SEM VIROLA.</t>
  </si>
  <si>
    <t>20.398</t>
  </si>
  <si>
    <t>20.399</t>
  </si>
  <si>
    <t>20.400</t>
  </si>
  <si>
    <t>ELETRODO AWS E-6013 (OK 46.00; WI 613) D = 2,5MM (SOLDA ELETRICA)</t>
  </si>
  <si>
    <t>20.401</t>
  </si>
  <si>
    <t>ELETRODO AWS E-6013 (OK 46.00; WI 613) D = 4MM ( SOLDA ELETRICA )</t>
  </si>
  <si>
    <t>20.402</t>
  </si>
  <si>
    <t>ELETRODUTO DE PVC RIGIDO ROSCAVEL DE 1 ", SEM LUVA</t>
  </si>
  <si>
    <t>20.403</t>
  </si>
  <si>
    <t>ELETRODUTO DE PVC RIGIDO ROSCAVEL DE 1 1/2 ", SEM LUVA</t>
  </si>
  <si>
    <t>20.404</t>
  </si>
  <si>
    <t>ELETRODUTO DE PVC RIGIDO ROSCAVEL DE 1 1/4 ", SEM LUVA</t>
  </si>
  <si>
    <t>20.405</t>
  </si>
  <si>
    <t>ELETRODUTO DE PVC RIGIDO ROSCAVEL DE 1/2 ", SEM LUVA</t>
  </si>
  <si>
    <t>20.406</t>
  </si>
  <si>
    <t>ELETRODUTO DE PVC RIGIDO ROSCAVEL DE 2 ", SEM LUVA</t>
  </si>
  <si>
    <t>20.407</t>
  </si>
  <si>
    <t>ELETRODUTO DE PVC RIGIDO ROSCAVEL DE 2 1/2 ", SEM LUVA</t>
  </si>
  <si>
    <t>20.408</t>
  </si>
  <si>
    <t>ELETRODUTO DE PVC RIGIDO ROSCAVEL DE 3 ", SEM LUVA</t>
  </si>
  <si>
    <t>20.409</t>
  </si>
  <si>
    <t>ELETRODUTO DE PVC RIGIDO ROSCAVEL DE 3/4 ", SEM LUVA</t>
  </si>
  <si>
    <t>20.410</t>
  </si>
  <si>
    <t>ELETRODUTO DE PVC RIGIDO ROSCAVEL DE 4 ", SEM LUVA</t>
  </si>
  <si>
    <t>20.411</t>
  </si>
  <si>
    <t>ELETRODUTO DE PVC RIGIDO SOLDAVEL, CLASSE B, DE 20 MM</t>
  </si>
  <si>
    <t>20.412</t>
  </si>
  <si>
    <t>ELETRODUTO DE PVC RIGIDO SOLDAVEL, CLASSE B, DE 25 MM</t>
  </si>
  <si>
    <t>20.413</t>
  </si>
  <si>
    <t>ELETRODUTO DE PVC RIGIDO SOLDAVEL, CLASSE B, DE 32 MM</t>
  </si>
  <si>
    <t>20.414</t>
  </si>
  <si>
    <t>ELETRODUTO DE PVC RIGIDO SOLDAVEL, CLASSE B, DE 40 MM</t>
  </si>
  <si>
    <t>20.415</t>
  </si>
  <si>
    <t>ELETRODUTO DE PVC RIGIDO SOLDAVEL, CLASSE B, DE 50 MM</t>
  </si>
  <si>
    <t>20.416</t>
  </si>
  <si>
    <t>ELETRODUTO DE PVC RIGIDO SOLDAVEL, CLASSE B, DE 60 MM</t>
  </si>
  <si>
    <t>20.417</t>
  </si>
  <si>
    <t>ELETRODUTO FLEXIVEL PLANO EM PEAD, COR PRETA E LARANJA,  DIAMETRO 32 MM</t>
  </si>
  <si>
    <t>20.418</t>
  </si>
  <si>
    <t>ELETRODUTO FLEXIVEL PLANO EM PEAD, COR PRETA E LARANJA,  DIAMETRO 40 MM</t>
  </si>
  <si>
    <t>20.419</t>
  </si>
  <si>
    <t>ELETRODUTO FLEXIVEL PLANO EM PEAD, COR PRETA E LARANJA, DIAMETRO 25 MM</t>
  </si>
  <si>
    <t>20.420</t>
  </si>
  <si>
    <t>ELETRODUTO FLEXIVEL, EM ACO GALVANIZADO, REVESTIDO EXTERNAMENTE COM PVC PRETO, DIAMETRO EXTERNO DE 25 MM (3/4"), TIPO SEALTUBO</t>
  </si>
  <si>
    <t>20.421</t>
  </si>
  <si>
    <t>ELETRODUTO FLEXIVEL, EM ACO GALVANIZADO, REVESTIDO EXTERNAMENTE COM PVC PRETO, DIAMETRO EXTERNO DE 32 MM (1"), TIPO SEALTUBO</t>
  </si>
  <si>
    <t>20.422</t>
  </si>
  <si>
    <t>ELETRODUTO FLEXIVEL, EM ACO GALVANIZADO, REVESTIDO EXTERNAMENTE COM PVC PRETO, DIAMETRO EXTERNO DE 40 MM (1 1/4"), TIPO SEALTUBO</t>
  </si>
  <si>
    <t>20.423</t>
  </si>
  <si>
    <t>ELETRODUTO FLEXIVEL, EM ACO GALVANIZADO, REVESTIDO EXTERNAMENTE COM PVC PRETO, DIAMETRO EXTERNO DE 50 MM( 1 1/2"), TIPO SEALTUBO</t>
  </si>
  <si>
    <t>20.424</t>
  </si>
  <si>
    <t>ELETRODUTO FLEXIVEL, EM ACO GALVANIZADO, REVESTIDO EXTERNAMENTE COM PVC PRETO, DIAMETRO EXTERNO DE 60 MM (2"), TIPO SEALTUBO</t>
  </si>
  <si>
    <t>20.425</t>
  </si>
  <si>
    <t>ELETRODUTO FLEXIVEL, EM ACO GALVANIZADO, REVESTIDO EXTERNAMENTE COM PVC PRETO, DIAMETRO EXTERNO DE 75 MM (2 1/2"), TIPO SEALTUBO</t>
  </si>
  <si>
    <t>20.426</t>
  </si>
  <si>
    <t>ELETRODUTO FLEXIVEL, EM ACO, TIPO CONDUITE, DIAMETRO DE 1 1/2"</t>
  </si>
  <si>
    <t>20.427</t>
  </si>
  <si>
    <t>ELETRODUTO FLEXIVEL, EM ACO, TIPO CONDUITE, DIAMETRO DE 1 1/4"</t>
  </si>
  <si>
    <t>20.428</t>
  </si>
  <si>
    <t>ELETRODUTO FLEXIVEL, EM ACO, TIPO CONDUITE, DIAMETRO DE 1"</t>
  </si>
  <si>
    <t>20.429</t>
  </si>
  <si>
    <t>ELETRODUTO FLEXIVEL, EM ACO, TIPO CONDUITE, DIAMETRO DE 1/2"</t>
  </si>
  <si>
    <t>20.430</t>
  </si>
  <si>
    <t>ELETRODUTO FLEXIVEL, EM ACO, TIPO CONDUITE, DIAMETRO DE 2 1/2"</t>
  </si>
  <si>
    <t>20.431</t>
  </si>
  <si>
    <t>ELETRODUTO FLEXIVEL, EM ACO, TIPO CONDUITE, DIAMETRO DE 2"</t>
  </si>
  <si>
    <t>20.432</t>
  </si>
  <si>
    <t>ELETRODUTO FLEXIVEL, EM ACO, TIPO CONDUITE, DIAMETRO DE 3"</t>
  </si>
  <si>
    <t>20.433</t>
  </si>
  <si>
    <t>ELETRODUTO METALICO FLEXIVEL REVESTIDO COM PVC PRETO, DIAMETRO EXTERNO DE 15 MM (3/8"), TIPO COPEX</t>
  </si>
  <si>
    <t>20.434</t>
  </si>
  <si>
    <t>ELETRODUTO PVC FLEXIVEL CORRUGADO, COR AMARELA, DE 16 MM</t>
  </si>
  <si>
    <t>20.435</t>
  </si>
  <si>
    <t>ELETRODUTO PVC FLEXIVEL CORRUGADO, COR AMARELA, DE 20 MM</t>
  </si>
  <si>
    <t>20.436</t>
  </si>
  <si>
    <t>ELETRODUTO PVC FLEXIVEL CORRUGADO, COR AMARELA, DE 25 MM</t>
  </si>
  <si>
    <t>20.437</t>
  </si>
  <si>
    <t>ELETRODUTO PVC FLEXIVEL CORRUGADO, COR AMARELA, DE 32 MM</t>
  </si>
  <si>
    <t>20.438</t>
  </si>
  <si>
    <t>ELETRODUTO PVC FLEXIVEL CORRUGADO, REFORCADO, COR LARANJA, DE 20 MM, PARA LAJES E PISOS</t>
  </si>
  <si>
    <t>20.439</t>
  </si>
  <si>
    <t>ELETRODUTO PVC FLEXIVEL CORRUGADO, REFORCADO, COR LARANJA, DE 25 MM, PARA LAJES E PISOS</t>
  </si>
  <si>
    <t>20.440</t>
  </si>
  <si>
    <t>ELETRODUTO PVC FLEXIVEL CORRUGADO, REFORCADO, COR LARANJA, DE 32 MM, PARA LAJES E PISOS</t>
  </si>
  <si>
    <t>20.441</t>
  </si>
  <si>
    <t>ELETRODUTO PVC RÍGIDO  1 ¼ '' X 3 M</t>
  </si>
  <si>
    <t>20.442</t>
  </si>
  <si>
    <t>ELETRODUTO PVC RÍGIDO  2'' X 3 M</t>
  </si>
  <si>
    <t>20.443</t>
  </si>
  <si>
    <t>ELETRODUTO/CONDULETE DE PVC RIGIDO, LISO, COR CINZA, DE 1", PARA INSTALACOES APARENTES (NBR 5410)</t>
  </si>
  <si>
    <t>20.444</t>
  </si>
  <si>
    <t>ELETRODUTO/CONDULETE DE PVC RIGIDO, LISO, COR CINZA, DE 1/2", PARA INSTALACOES APARENTES (NBR 5410)</t>
  </si>
  <si>
    <t>20.445</t>
  </si>
  <si>
    <t>ELETRODUTO/CONDULETE DE PVC RIGIDO, LISO, COR CINZA, DE 3/4", PARA INSTALACOES APARENTES (NBR 5410)</t>
  </si>
  <si>
    <t>20.446</t>
  </si>
  <si>
    <t>ELETRODUTO/DUTO PEAD FLEXIVEL PAREDE SIMPLES, CORRUGACAO HELICOIDAL, COR PRETA, SEM ROSCA, DE 2",  PARA CABEAMENTO SUBTERRANEO (NBR 15715)</t>
  </si>
  <si>
    <t>20.447</t>
  </si>
  <si>
    <t>ELETRODUTO/DUTO PEAD FLEXIVEL PAREDE SIMPLES, CORRUGACAO HELICOIDAL, COR PRETA, SEM ROSCA, DE 3",  PARA CABEAMENTO SUBTERRANEO (NBR 15715)</t>
  </si>
  <si>
    <t>20.448</t>
  </si>
  <si>
    <t>ELETRODUTODUTO PEAD FLEXIVEL PAREDE SIMPLES, CORRUGACAO HELICOIDAL, COR PRETA, SEM ROSCA, DE 1 1/2",  PARA CABEAMENTO SUBTERRANEO (NBR 15715)</t>
  </si>
  <si>
    <t>20.449</t>
  </si>
  <si>
    <t>ELETRODUTODUTO PEAD FLEXIVEL PAREDE SIMPLES, CORRUGACAO HELICOIDAL, COR PRETA, SEM ROSCA, DE 1 1/4",  PARA CABEAMENTO SUBTERRANEO (NBR 15715)</t>
  </si>
  <si>
    <t>20.450</t>
  </si>
  <si>
    <t>ELETRODUTODUTO PEAD FLEXIVEL PAREDE SIMPLES, CORRUGACAO HELICOIDAL, COR PRETA, SEM ROSCA, DE 4",  PARA CABEAMENTO SUBTERRANEO (NBR 15715)</t>
  </si>
  <si>
    <t>20.451</t>
  </si>
  <si>
    <t>ENGATE FLEXÍVEL METÁLICO P/ ENTRADA D´ÁGUA 1/2''X 30 CM</t>
  </si>
  <si>
    <t>20.452</t>
  </si>
  <si>
    <t>ENGATE FLEXÍVEL PVC, P/ ENTRADA D´ÁGUA 1/2´'X 40 CM</t>
  </si>
  <si>
    <t>20.453</t>
  </si>
  <si>
    <t>ESGUICHO DE JATO SÓLIDO Ø1.1/2” X 16 MM</t>
  </si>
  <si>
    <t>20.454</t>
  </si>
  <si>
    <t>ESGUICHO JATO REGULAVEL, TIPO ELKHART, ENGATE RAPIDO 1 1/2", PARA COMBATE A INCÊNDIO</t>
  </si>
  <si>
    <t>20.455</t>
  </si>
  <si>
    <t>ESGUICHO JATO REGULAVEL, TIPO ELKHART, ENGATE RAPIDO 2 1/2", PARA COMBATE A INCÊNDIO</t>
  </si>
  <si>
    <t>20.456</t>
  </si>
  <si>
    <t>ESPELHO / PLACA CEGA 4" X 2", PARA INSTALACAO DE TOMADAS E INTERRUPTORES</t>
  </si>
  <si>
    <t>20.457</t>
  </si>
  <si>
    <t>ESPELHO / PLACA CEGA 4" X 4", PARA INSTALACAO DE TOMADAS E INTERRUPTORES</t>
  </si>
  <si>
    <t>20.458</t>
  </si>
  <si>
    <t>ESPELHO / PLACA DE 1 POSTO 4" X 2", PARA INSTALACAO DE TOMADAS E INTERRUPTORES</t>
  </si>
  <si>
    <t>20.459</t>
  </si>
  <si>
    <t>ESPELHO / PLACA DE 2 POSTOS 4" X 2", PARA INSTALACAO DE TOMADAS E INTERRUPTORES</t>
  </si>
  <si>
    <t>20.460</t>
  </si>
  <si>
    <t>ESPELHO / PLACA DE 2 POSTOS 4" X 4", PARA INSTALACAO DE TOMADAS E INTERRUPTORES</t>
  </si>
  <si>
    <t>20.461</t>
  </si>
  <si>
    <t>ESPELHO / PLACA DE 3 POSTOS 4" X 2", PARA INSTALACAO DE TOMADAS E INTERRUPTORES</t>
  </si>
  <si>
    <t>20.462</t>
  </si>
  <si>
    <t>ESPELHO / PLACA DE 4 POSTOS 4" X 4", PARA INSTALACAO DE TOMADAS E INTERRUPTORES</t>
  </si>
  <si>
    <t>20.463</t>
  </si>
  <si>
    <t>ESPELHO / PLACA DE 6 POSTOS 4" X 4", PARA INSTALACAO DE TOMADAS E INTERRUPTORES</t>
  </si>
  <si>
    <t>20.464</t>
  </si>
  <si>
    <t>ESPELHO CRISTAL E = 4 MM</t>
  </si>
  <si>
    <t>20.465</t>
  </si>
  <si>
    <t>FIO COBRE NU DE 150 A 500 MM2, PARA TENSOES DE ATE 600 V</t>
  </si>
  <si>
    <t>20.466</t>
  </si>
  <si>
    <t>FIO COBRE NU DE 16 A 35 MM2, PARA TENSOES DE ATE 600 V</t>
  </si>
  <si>
    <t>20.467</t>
  </si>
  <si>
    <t>FIO COBRE NU DE 50 A 120 MM2, PARA TENSOES DE ATE 600 V</t>
  </si>
  <si>
    <t>20.468</t>
  </si>
  <si>
    <t>FIO DE COBRE, SOLIDO, CLASSE 1, ISOLACAO EM PVC/A, ANTICHAMA BWF-B, 450/750V, SECAO NOMINAL 1,5 MM2</t>
  </si>
  <si>
    <t>20.469</t>
  </si>
  <si>
    <t>FIO DE COBRE, SOLIDO, CLASSE 1, ISOLACAO EM PVC/A, ANTICHAMA BWF-B, 450/750V, SECAO NOMINAL 10 MM2</t>
  </si>
  <si>
    <t>20.470</t>
  </si>
  <si>
    <t>FIO DE COBRE, SOLIDO, CLASSE 1, ISOLACAO EM PVC/A, ANTICHAMA BWF-B, 450/750V, SECAO NOMINAL 2,5 MM2</t>
  </si>
  <si>
    <t>20.471</t>
  </si>
  <si>
    <t>FIO DE COBRE, SOLIDO, CLASSE 1, ISOLACAO EM PVC/A, ANTICHAMA BWF-B, 450/750V, SECAO NOMINAL 4 MM2</t>
  </si>
  <si>
    <t>20.472</t>
  </si>
  <si>
    <t>FIO DE COBRE, SOLIDO, CLASSE 1, ISOLACAO EM PVC/A, ANTICHAMA BWF-B, 450/750V, SECAO NOMINAL 6 MM2</t>
  </si>
  <si>
    <t>20.473</t>
  </si>
  <si>
    <t>FITA DE PAPEL MICROPERFURADO, 50 X 150 MM, PARA TRATAMENTO DE JUNTAS DE CHAPA DE GESSO PARA DRYWALL</t>
  </si>
  <si>
    <t>20.474</t>
  </si>
  <si>
    <t>FITA DE PAPEL REFORCADA COM LAMINA DE METAL PARA REFORCO DE CANTOS DE CHAPA DE GESSO PARA DRYWALL</t>
  </si>
  <si>
    <t>20.475</t>
  </si>
  <si>
    <t>FORRO DE FIBRA MINERAL EM PLACAS DE 1250 X 625 MM, E = 15 MM, BORDA RETA, COM PINTURA ANTIMOFO, APOIADO EM PERFIL DE ACO GALVANIZADO COM 24 MM DE BASE - INSTALADO</t>
  </si>
  <si>
    <t>20.476</t>
  </si>
  <si>
    <t>FORRO DE FIBRA MINERAL EM PLACAS DE 625 X 625 MM, E = 15 MM, BORDA RETA, COM PINTURA ANTIMOFO, APOIADO EM PERFIL DE ACO GALVANIZADO COM 24 MM DE BASE - INSTALADO</t>
  </si>
  <si>
    <t>20.477</t>
  </si>
  <si>
    <t>FORRO DE FIBRA MINERAL EM PLACAS DE 625 X 625 MM, E = 15/16 MM, BORDA REBAIXADA, COM PINTURA ANTIMOFO, APOIADO EM PERFIL DE ACO GALVANIZADO COM 24 MM DE BASE - INSTALADO</t>
  </si>
  <si>
    <t>20.478</t>
  </si>
  <si>
    <t>FORRO DE PVC LISO, BRANCO, REGUA DE 10 CM, ESPESSURA DE 8 MM A 10 MM (COM COLOCACAO / SEM ESTRUTURA METALICA)</t>
  </si>
  <si>
    <t>20.479</t>
  </si>
  <si>
    <t>FORRO DE PVC LISO, BRANCO, REGUA DE 20 CM, ESPESSURA DE 8 MM A 10 MM, COMPRIMENTO 6 M (SEM COLOCACAO)</t>
  </si>
  <si>
    <t>20.480</t>
  </si>
  <si>
    <t>FORRO DE PVC, FRISADO, BRANCO, REGUA DE 10 CM, ESPESSURA DE 8 MM A 10 MM E COMPRIMENTO 6 M (SEM COLOCACAO)</t>
  </si>
  <si>
    <t>20.481</t>
  </si>
  <si>
    <t>FORRO DE PVC, FRISADO, BRANCO, REGUA DE 20 CM, ESPESSURA DE 8 MM A 10 MM E COMPRIMENTO 6 M (SEM COLOCACAO)</t>
  </si>
  <si>
    <t>20.482</t>
  </si>
  <si>
    <t>FUNDO ANTICORROSIVO TIPO ZARCÃO OU EQUIVALENTE</t>
  </si>
  <si>
    <t>lts</t>
  </si>
  <si>
    <t>20.483</t>
  </si>
  <si>
    <t>FUSIVEL DIAZED 20 A TAMANHO DII, CAPACIDADE DE INTERRUPCAO DE 50 KA EM VCA E 8 KA EM VCC, TENSAO NOMIMNAL DE 500 V</t>
  </si>
  <si>
    <t>20.484</t>
  </si>
  <si>
    <t>FUSIVEL DIAZED 35 A TAMANHO DIII, CAPACIDADE DE INTERRUPCAO DE 50 KA EM VCA E 8 KA EM VCC, TENSAO NOMIMNAL DE 500 V</t>
  </si>
  <si>
    <t>20.485</t>
  </si>
  <si>
    <t>FUSIVEL NH *36* A 80 AMPERES, TAMANHO 00, CAPACIDADE DE INTERRUPCAO DE 120 KA, TENSAO NOMIMNAL DE 500 V</t>
  </si>
  <si>
    <t>20.486</t>
  </si>
  <si>
    <t>FUSIVEL NH 100 A TAMANHO 00, CAPACIDADE DE INTERRUPCAO DE 120 KA, TENSAO NOMIMNAL DE 500 V</t>
  </si>
  <si>
    <t>20.487</t>
  </si>
  <si>
    <t>FUSIVEL NH 125 A TAMANHO 00, CAPACIDADE DE INTERRUPCAO DE 120 KA, TENSAO NOMIMNAL DE 500 V</t>
  </si>
  <si>
    <t>20.488</t>
  </si>
  <si>
    <t>FUSIVEL NH 160 A TAMANHO 00, CAPACIDADE DE INTERRUPCAO DE 120 KA, TENSAO NOMIMNAL DE 500 V</t>
  </si>
  <si>
    <t>20.489</t>
  </si>
  <si>
    <t>FUSIVEL NH 20 A TAMANHO 000, CAPACIDADE DE INTERRUPCAO DE 120 KA, TENSAO NOMIMNAL DE 500 V</t>
  </si>
  <si>
    <t>20.490</t>
  </si>
  <si>
    <t>FUSIVEL NH 200 A 250 AMPERES, TAMANHO 1, CAPACIDADE DE INTERRUPCAO DE 120 KA, TENSAO NOMIMNAL DE 500 V</t>
  </si>
  <si>
    <t>20.491</t>
  </si>
  <si>
    <t>GRAMPO METALICO TIPO OLHAL PARA HASTE DE ATERRAMENTO DE 1/2'', CONDUTOR DE *10* A 50 MM2</t>
  </si>
  <si>
    <t>20.492</t>
  </si>
  <si>
    <t>GRAMPO METALICO TIPO OLHAL PARA HASTE DE ATERRAMENTO DE 1'', CONDUTOR DE *10* A 50 MM2</t>
  </si>
  <si>
    <t>20.493</t>
  </si>
  <si>
    <t>GRAMPO METALICO TIPO OLHAL PARA HASTE DE ATERRAMENTO DE 3/4'', CONDUTOR DE *10* A 50 MM2</t>
  </si>
  <si>
    <t>20.494</t>
  </si>
  <si>
    <t>GRAMPO METALICO TIPO OLHAL PARA HASTE DE ATERRAMENTO DE 5/8'', CONDUTOR DE *10* A 50 MM2</t>
  </si>
  <si>
    <t>20.495</t>
  </si>
  <si>
    <t>GRAMPO METALICO TIPO U PARA HASTE DE ATERRAMENTO DE ATE 3/4'', CONDUTOR DE 10 A 25 MM2</t>
  </si>
  <si>
    <t>20.496</t>
  </si>
  <si>
    <t>GRAMPO METALICO TIPO U PARA HASTE DE ATERRAMENTO DE ATE 5/8'', CONDUTOR DE 10 A 25 MM2</t>
  </si>
  <si>
    <t>20.497</t>
  </si>
  <si>
    <t>GRANITO VERDE UBATUBA C/ 2cm DE ESPESSURA C/ PLACAS DE 40x40cm. 60x60cm, 40x80cm OU 40x120cm, DENTRO DESTES PARÂMETROS, A SER DEFINIDA PELO MINISTÉRIO, COM ACABAMENTO POLIDO</t>
  </si>
  <si>
    <t>20.498</t>
  </si>
  <si>
    <t>GRANITO AMARELO ORNAMENTAL C/2cm DE ESPESSURA EM MEDIDA DE DENTRO DOS PARÂMETROS A SER DEFINIDO PELO MINISTÉRIO, COM ACABAMENTO POLIDO</t>
  </si>
  <si>
    <t>20.499</t>
  </si>
  <si>
    <t>20.500</t>
  </si>
  <si>
    <t>GANCHO OLHAL EM ACO GALVANIZADO, ESPESSURA 16MM, ABERTURA 21MM</t>
  </si>
  <si>
    <t>20.501</t>
  </si>
  <si>
    <t>GESSO EM PO PARA REVESTIMENTOS/MOLDURAS/SANCAS</t>
  </si>
  <si>
    <t>20.502</t>
  </si>
  <si>
    <t>GRELHA PVC CROMADA REDONDA, 150 MM</t>
  </si>
  <si>
    <t>20.503</t>
  </si>
  <si>
    <t>20.504</t>
  </si>
  <si>
    <t>20.505</t>
  </si>
  <si>
    <t>INTERRUPTOR BIPOLAR 10A, 250V, CONJUNTO MONTADO PARA EMBUTIR 4" X 2" (PLACA + SUPORTE + MODULO)</t>
  </si>
  <si>
    <t>20.506</t>
  </si>
  <si>
    <t>INTERRUPTOR BIPOLAR SIMPLES 10 A, 250 V (APENAS MODULO)</t>
  </si>
  <si>
    <t>20.507</t>
  </si>
  <si>
    <t>INTERRUPTOR INTERMEDIARIO 10 A, 250 V (APENAS MODULO)</t>
  </si>
  <si>
    <t>20.508</t>
  </si>
  <si>
    <t>INTERRUPTOR INTERMEDIARIO 10A, 250V, CONJUNTO MONTADO PARA EMBUTIR 4" X 2" (PLACA + SUPORTE + MODULO)</t>
  </si>
  <si>
    <t>20.509</t>
  </si>
  <si>
    <t>INTERRUPTOR PARALELO + TOMADA 2P+T 10A, 250V, CONJUNTO MONTADO PARA EMBUTIR 4" X 2" (PLACA + SUPORTE + MODULOS)</t>
  </si>
  <si>
    <t>20.510</t>
  </si>
  <si>
    <t>INTERRUPTOR PARALELO 10A, 250V (APENAS MODULO)</t>
  </si>
  <si>
    <t>20.511</t>
  </si>
  <si>
    <t>INTERRUPTOR PARALELO 10A, 250V, CONJUNTO MONTADO PARA EMBUTIR 4" X 2" (PLACA + SUPORTE + MODULO)</t>
  </si>
  <si>
    <t>20.512</t>
  </si>
  <si>
    <t>INTERRUPTOR SIMPLES + 2 INTERRUPTORES PARALELOS 10A, 250V, CONJUNTO MONTADO PARA EMBUTIR 4" X 2" (PLACA + SUPORTE + MODULOS)</t>
  </si>
  <si>
    <t>20.513</t>
  </si>
  <si>
    <t>INTERRUPTOR SIMPLES + INTERRUPTOR PARALELO + TOMADA 2P+T 10A, 250V, CONJUNTO MONTADO PARA EMBUTIR 4" X 2" (PLACA + SUPORTE + MODULOS)</t>
  </si>
  <si>
    <t>20.514</t>
  </si>
  <si>
    <t>INTERRUPTOR SIMPLES + INTERRUPTOR PARALELO 10A, 250V, CONJUNTO MONTADO PARA EMBUTIR 4" X 2" (PLACA + SUPORTE + MODULOS)</t>
  </si>
  <si>
    <t>20.515</t>
  </si>
  <si>
    <t>INTERRUPTOR SIMPLES + TOMADA 2P+T 10A, 250V, CONJUNTO MONTADO PARA EMBUTIR 4" X 2" (PLACA + SUPORTE + MODULOS)</t>
  </si>
  <si>
    <t>20.516</t>
  </si>
  <si>
    <t>INTERRUPTOR SIMPLES 10A, 250V (APENAS MODULO)</t>
  </si>
  <si>
    <t>20.517</t>
  </si>
  <si>
    <t>INTERRUPTOR SIMPLES 10A, 250V, CONJUNTO MONTADO PARA EMBUTIR 4" X 2" (PLACA + SUPORTE + MODULO)</t>
  </si>
  <si>
    <t>20.518</t>
  </si>
  <si>
    <t>INTERRUPTOR SIMPLES 10A, 250V, CONJUNTO MONTADO PARA SOBREPOR 4" X 2" (CAIXA + 2 MODULOS)</t>
  </si>
  <si>
    <t>20.519</t>
  </si>
  <si>
    <t>INTERRUPTOR SIMPLES 10A, 250V, CONJUNTO MONTADO PARA SOBREPOR 4" X 2" (CAIXA + MODULO)</t>
  </si>
  <si>
    <t>20.520</t>
  </si>
  <si>
    <t>INTERRUPTORES PARALELOS (2 MODULOS) + TOMADA 2P+T 10A, 250V, CONJUNTO MONTADO PARA EMBUTIR 4" X 2" (PLACA + SUPORTE + MODULOS)</t>
  </si>
  <si>
    <t>20.521</t>
  </si>
  <si>
    <t>INTERRUPTORES PARALELOS (2 MODULOS) 10A, 250V, CONJUNTO MONTADO PARA EMBUTIR 4" X 2" (PLACA + SUPORTE + MODULOS)</t>
  </si>
  <si>
    <t>20.522</t>
  </si>
  <si>
    <t>INTERRUPTORES PARALELOS (3 MODULOS) 10A, 250V, CONJUNTO MONTADO PARA EMBUTIR 4" X 2" (PLACA + SUPORTE + MODULO)</t>
  </si>
  <si>
    <t>20.523</t>
  </si>
  <si>
    <t>INTERRUPTORES SIMPLES (2 MODULOS) + 1 INTERRUPTOR PARALELO 10A, 250V, CONJUNTO MONTADO PARA EMBUTIR 4" X 2" (PLACA + SUPORTE + MODULOS)</t>
  </si>
  <si>
    <t>20.524</t>
  </si>
  <si>
    <t>INTERRUPTORES SIMPLES (2 MODULOS) + TOMADA 2P+T 10A, 250V, CONJUNTO MONTADO PARA EMBUTIR 4" X 2" (PLACA + SUPORTE + MODULOS)</t>
  </si>
  <si>
    <t>20.525</t>
  </si>
  <si>
    <t>INTERRUPTORES SIMPLES (2 MODULOS) 10A, 250V, CONJUNTO MONTADO PARA EMBUTIR 4" X 2" (PLACA + SUPORTE + MODULOS)</t>
  </si>
  <si>
    <t>20.526</t>
  </si>
  <si>
    <t>INTERRUPTORES SIMPLES (3 MODULOS) 10A, 250V, CONJUNTO MONTADO PARA EMBUTIR 4" X 2" (PLACA + SUPORTE + MODULOS)</t>
  </si>
  <si>
    <t>20.527</t>
  </si>
  <si>
    <t>JOELHO 45 PVC BRANCO P/ESGOTO D=40MM</t>
  </si>
  <si>
    <t>20.528</t>
  </si>
  <si>
    <t>JOELHO 45 PVC BRANCO P/ESGOTO D=50MM</t>
  </si>
  <si>
    <t>20.529</t>
  </si>
  <si>
    <t>JOELHO 45 PVC BRANCO P/ESGOTO D=75MM</t>
  </si>
  <si>
    <t>20.530</t>
  </si>
  <si>
    <t>JOELHO 90 PVC SOLD./ROSCA. D=20X1/2'</t>
  </si>
  <si>
    <t>20.531</t>
  </si>
  <si>
    <t>JOELHO 90 PVC SOLD./ROSCA. D=25X3/4'</t>
  </si>
  <si>
    <t>20.532</t>
  </si>
  <si>
    <t>JOELHO PVC C/ VISITA P/ ESG PREDIAL 90G DN 100 X 50MM</t>
  </si>
  <si>
    <t>20.533</t>
  </si>
  <si>
    <t>JOELHO PVC SOLD 45G P/ AGUA FRIA PRED 20 MM</t>
  </si>
  <si>
    <t>20.534</t>
  </si>
  <si>
    <t>JOELHO PVC SOLD 45G P/ AGUA FRIA PRED 25 MM</t>
  </si>
  <si>
    <t>20.535</t>
  </si>
  <si>
    <t>JOELHO PVC SOLD 45G P/ AGUA FRIA PRED 32 MM</t>
  </si>
  <si>
    <t>20.536</t>
  </si>
  <si>
    <t>JOELHO PVC SOLD 45G P/ AGUA FRIA PRED 40 MM</t>
  </si>
  <si>
    <t>20.537</t>
  </si>
  <si>
    <t>JOELHO PVC SOLD 45G P/ AGUA FRIA PRED 50 MM</t>
  </si>
  <si>
    <t>20.538</t>
  </si>
  <si>
    <t>JOELHO PVC SOLD 45G P/ AGUA FRIA PRED 60 MM</t>
  </si>
  <si>
    <t>20.539</t>
  </si>
  <si>
    <t>JOELHO PVC SOLD 45G P/ AGUA FRIA PRED 75 MM</t>
  </si>
  <si>
    <t>20.540</t>
  </si>
  <si>
    <t>JOELHO PVC SOLD 90G P/ AGUA FRIA PRED 20 MM</t>
  </si>
  <si>
    <t>20.541</t>
  </si>
  <si>
    <t>JOELHO PVC SOLD 90G P/ AGUA FRIA PRED 25 MM</t>
  </si>
  <si>
    <t>20.542</t>
  </si>
  <si>
    <t>JOELHO PVC SOLD 90G P/ AGUA FRIA PRED 32 MM</t>
  </si>
  <si>
    <t>20.543</t>
  </si>
  <si>
    <t>JOELHO PVC SOLD 90G P/ AGUA FRIA PRED 40 MM</t>
  </si>
  <si>
    <t>20.544</t>
  </si>
  <si>
    <t>JOELHO PVC SOLD 90G P/ AGUA FRIA PRED 50 MM</t>
  </si>
  <si>
    <t>20.545</t>
  </si>
  <si>
    <t>JOELHO PVC SOLD 90G P/ AGUA FRIA PRED 60 MM</t>
  </si>
  <si>
    <t>20.546</t>
  </si>
  <si>
    <t>JOELHO PVC SOLD 90G P/ AGUA FRIA PRED 75 MM</t>
  </si>
  <si>
    <t>20.547</t>
  </si>
  <si>
    <t>JOELHO RED. 90 PVC SOLD./ROSCA. D=25X1/2''</t>
  </si>
  <si>
    <t>20.548</t>
  </si>
  <si>
    <t>JOELHO REDUC.PVC SOLD.MARROM D=25X20MM</t>
  </si>
  <si>
    <t>20.549</t>
  </si>
  <si>
    <t>JOELHO REDUC.PVC SOLD.MARROM D=32X25MM</t>
  </si>
  <si>
    <t>20.550</t>
  </si>
  <si>
    <t xml:space="preserve">JOELHO REDUÇÃO 90 G PVC C/ ROSCA P/AGUA FRIA PREDIAL D=3/4''X1/2'' </t>
  </si>
  <si>
    <t>20.551</t>
  </si>
  <si>
    <t>JOELHO REDUÇÃO 90 G PVC SOLD P/AGUA FRIA PREDIAL 25M X 20 MM</t>
  </si>
  <si>
    <t>20.552</t>
  </si>
  <si>
    <t>JOELHO REDUÇÃO PVC ROSC. D=3/4X1/2' (25X20MM)</t>
  </si>
  <si>
    <t>20.553</t>
  </si>
  <si>
    <t>JOELHO SOLDÁVEL PVC AZUL BUCHA DE LATÃO 25X1/2´´</t>
  </si>
  <si>
    <t>20.554</t>
  </si>
  <si>
    <t>JOELHO SOLDÁVEL PVC AZUL BUCHA DE LATÃO 3/4´´</t>
  </si>
  <si>
    <t>20.555</t>
  </si>
  <si>
    <t>JOGO DE FERRAGENS CROMADAS P/ PORTA DE VIDRO TEMPERADO, UMA FOLHA COMPOSTA: DOBRADICA SUPERIOR (101) E INFERIOR (103),TRINCO (502), FECHADURA (520),CONTRA FECHADURA (531),COM CAPUCHINHO</t>
  </si>
  <si>
    <t>20.556</t>
  </si>
  <si>
    <t>JUNÇÃO SIMPLES PVC BRANCO P/ESGOTO C/RED. D=100X75MM</t>
  </si>
  <si>
    <t>20.557</t>
  </si>
  <si>
    <t>JUNÇÃO SIMPLES PVC C/INSP.P/ESGOTO D=75MM</t>
  </si>
  <si>
    <t>20.558</t>
  </si>
  <si>
    <t>JUNÇÃO SIMPLES PVC SERIE R  P/ESG PREDIAL D=150X100MM</t>
  </si>
  <si>
    <t>20.559</t>
  </si>
  <si>
    <t>JUNCAO SIMPLES PVC SERIE R P/ESG PREDIAL DN 150 X 150MM</t>
  </si>
  <si>
    <t>20.560</t>
  </si>
  <si>
    <t>JUNTA DE UNIÃO STORZ 1 1/2" (38mm)</t>
  </si>
  <si>
    <t>20.561</t>
  </si>
  <si>
    <t>JUNTA DE UNIÃO STORZ 2 1/2" (63mm)</t>
  </si>
  <si>
    <t>20.562</t>
  </si>
  <si>
    <t>20.563</t>
  </si>
  <si>
    <t>20.564</t>
  </si>
  <si>
    <t>20.565</t>
  </si>
  <si>
    <t>LÂMPADA FLUORESCENTE DE 16W</t>
  </si>
  <si>
    <t>20.566</t>
  </si>
  <si>
    <t>LÂMPADA FLUORESCENTE DE 20W</t>
  </si>
  <si>
    <t>20.567</t>
  </si>
  <si>
    <t>LAMPADA LED 10 W BIVOLT BRANCA, FORMATO TRADICIONAL (BASE E27)</t>
  </si>
  <si>
    <t>20.568</t>
  </si>
  <si>
    <t>LAMPADA LED 6 W BIVOLT BRANCA, FORMATO TRADICIONAL (BASE E27)</t>
  </si>
  <si>
    <t>20.569</t>
  </si>
  <si>
    <t>LAMPADA LED TIPO DICROICA BIVOLT, LUZ BRANCA, 5 W (BASE GU10)</t>
  </si>
  <si>
    <t>20.570</t>
  </si>
  <si>
    <t>LAMPADA LED TUBULAR BIVOLT 18/20 W, BASE G13</t>
  </si>
  <si>
    <t>20.571</t>
  </si>
  <si>
    <t>LAMPADA LED TUBULAR BIVOLT 9/10 W, BASE G13</t>
  </si>
  <si>
    <t>20.572</t>
  </si>
  <si>
    <t>LÂMPADA VAPOR METÁLICO 250W - E40</t>
  </si>
  <si>
    <t>20.573</t>
  </si>
  <si>
    <t>LÂMPADA VAPOR METÁLICO 500W/400 W - E40</t>
  </si>
  <si>
    <t>20.574</t>
  </si>
  <si>
    <t>LAVATÓRIO DE LOUÇA BRANCA 54X44 CM</t>
  </si>
  <si>
    <t>20.575</t>
  </si>
  <si>
    <t>LONA PLASTICA PRETA, E= 150 MICRA</t>
  </si>
  <si>
    <t>20.576</t>
  </si>
  <si>
    <t xml:space="preserve">LUMINARIA DE SOBREPOR DE CHAPA DE AÇO  P/ 2 LAMP.FLUORESCENTE DE 36 W </t>
  </si>
  <si>
    <t>20.577</t>
  </si>
  <si>
    <t>LUVA DE CORRER DE PVC MARROM 20MM</t>
  </si>
  <si>
    <t>20.578</t>
  </si>
  <si>
    <t>LUVA DE CORRER DE PVC MARROM 25MM</t>
  </si>
  <si>
    <t>20.579</t>
  </si>
  <si>
    <t>LUVA DE CORRER DE PVC MARROM 32MM</t>
  </si>
  <si>
    <t>20.580</t>
  </si>
  <si>
    <t>LUVA DE CORRER DE PVC MARROM 50MM</t>
  </si>
  <si>
    <t>20.581</t>
  </si>
  <si>
    <t>LUVA DE CORRER DE PVC MARROM 60MM</t>
  </si>
  <si>
    <t>20.582</t>
  </si>
  <si>
    <t>LUVA DE CORRER DE PVC MARROM 75MM</t>
  </si>
  <si>
    <t>20.583</t>
  </si>
  <si>
    <t>LUVA DE PVC LISA MARROM P/ ÀGUA   20MM</t>
  </si>
  <si>
    <t>20.584</t>
  </si>
  <si>
    <t>LUVA DE PVC LISA MARROM P/ ÀGUA   25MM</t>
  </si>
  <si>
    <t>20.585</t>
  </si>
  <si>
    <t>LUVA DE PVC LISA MARROM P/ ÀGUA   32MM</t>
  </si>
  <si>
    <t>20.586</t>
  </si>
  <si>
    <t>LUVA DE PVC LISA MARROM P/ ÀGUA   40MM</t>
  </si>
  <si>
    <t>20.587</t>
  </si>
  <si>
    <t>LUVA DE PVC LISA MARROM P/ ÀGUA   50MM</t>
  </si>
  <si>
    <t>20.588</t>
  </si>
  <si>
    <t>LUVA DE PVC LISA MARROM P/ ÀGUA   60MM</t>
  </si>
  <si>
    <t>20.589</t>
  </si>
  <si>
    <t>LUVA DE REDUÇÃO EM FERRO GALVANIZADO 1.1/2" X 1.1/4"</t>
  </si>
  <si>
    <t>20.590</t>
  </si>
  <si>
    <t>LUVA FERRO GALV ROSCA 1/2"</t>
  </si>
  <si>
    <t>20.591</t>
  </si>
  <si>
    <t>LUVA FERRO GALV ROSCA 2"</t>
  </si>
  <si>
    <t>20.592</t>
  </si>
  <si>
    <t>LUVA FERRO GALV ROSCA 3/4"</t>
  </si>
  <si>
    <t>20.593</t>
  </si>
  <si>
    <t>LUVA FERRO GALV ROSCA MACHO/FEMEA 3/4"</t>
  </si>
  <si>
    <t>20.594</t>
  </si>
  <si>
    <t>LUVA FERRO GALVANIZADO SIMPLES DE ½"</t>
  </si>
  <si>
    <t>20.595</t>
  </si>
  <si>
    <t>LUVA FERRO GALVANIZADO SIMPLES DE ¾"</t>
  </si>
  <si>
    <t>20.596</t>
  </si>
  <si>
    <t>LUVA FERRO GALVANIZADO SIMPLES DE 1"</t>
  </si>
  <si>
    <t>20.597</t>
  </si>
  <si>
    <t>LUVA FERRO GALVANIZADO SIMPLES DE 1.1/2 "</t>
  </si>
  <si>
    <t>20.598</t>
  </si>
  <si>
    <t>LUVA FERRO GALVANIZADO SIMPLES DE 1.1/4 "</t>
  </si>
  <si>
    <t>20.599</t>
  </si>
  <si>
    <t>LUVA FERRO GALVANIZADO SIMPLES DE 2."</t>
  </si>
  <si>
    <t>20.600</t>
  </si>
  <si>
    <t>LUVA FERRO GALVANIZADO SIMPLES DE 2.1/2 "</t>
  </si>
  <si>
    <t>20.601</t>
  </si>
  <si>
    <t>LUVA P/ELETROD. EM FERRO GALVANIZADO  (1 1/2')</t>
  </si>
  <si>
    <t>20.602</t>
  </si>
  <si>
    <t>LUVA P/ELETROD. EM FERRO GALVANIZADO  (3/4')</t>
  </si>
  <si>
    <t>20.603</t>
  </si>
  <si>
    <t>LUVA P/ELETROD. EM FERRO GALVANIZADO (1 1/4')</t>
  </si>
  <si>
    <t>20.604</t>
  </si>
  <si>
    <t>LUVA P/ELETROD. EM FERRO GALVANIZADO (1')</t>
  </si>
  <si>
    <t>20.605</t>
  </si>
  <si>
    <t>LUVA P/ELETROD. EM FERRO GALVANIZADO (1/2')</t>
  </si>
  <si>
    <t>20.606</t>
  </si>
  <si>
    <t>LUVA P/ELETROD.EM FERRO GALVANIZADO  (2 1/2')</t>
  </si>
  <si>
    <t>20.607</t>
  </si>
  <si>
    <t>LUVA P/ELETROD.EM FERRO GALVANIZADO  (2')</t>
  </si>
  <si>
    <t>20.608</t>
  </si>
  <si>
    <t>LUVA P/ELETROD.EM FERRO GALVANIZADO  (3')</t>
  </si>
  <si>
    <t>20.609</t>
  </si>
  <si>
    <t>LUVA P/ELETRODUTO PVC ROSC.. D=20MM (1/2')</t>
  </si>
  <si>
    <t>20.610</t>
  </si>
  <si>
    <t>LUVA P/ELETRODUTO PVC ROSC.. D=25MM (3/4')</t>
  </si>
  <si>
    <t>20.611</t>
  </si>
  <si>
    <t>LUVA P/ELETRODUTO PVC ROSC.. D=32MM (1')</t>
  </si>
  <si>
    <t>20.612</t>
  </si>
  <si>
    <t>LUVA P/ELETRODUTO PVC ROSC.. D=40MM (1 1/4')</t>
  </si>
  <si>
    <t>20.613</t>
  </si>
  <si>
    <t>LUVA P/ELETRODUTO PVC ROSC.. D=60MM (2')</t>
  </si>
  <si>
    <t>20.614</t>
  </si>
  <si>
    <t>LUVA P/ELETRODUTO PVC ROSC.. D=75MM (2 1/2')</t>
  </si>
  <si>
    <t>20.615</t>
  </si>
  <si>
    <t>LUVA P/ELETRODUTO PVC ROSC.. D=85MM (3')</t>
  </si>
  <si>
    <t>20.616</t>
  </si>
  <si>
    <t>LUVA PVC BRANCO ROSC. D=1 1/2' (50MM)</t>
  </si>
  <si>
    <t>20.617</t>
  </si>
  <si>
    <t>LUVA PVC BRANCO ROSC. D=1 1/4' (40MM)</t>
  </si>
  <si>
    <t>20.618</t>
  </si>
  <si>
    <t>LUVA PVC BRANCO ROSC. D=2' (60MM)</t>
  </si>
  <si>
    <t>20.619</t>
  </si>
  <si>
    <t>LUVA PVC BRANCO ROSC. D=2 1/2' (75MM)</t>
  </si>
  <si>
    <t>20.620</t>
  </si>
  <si>
    <t>LUVA PVC C/ROSCA P/AGUA FRIA PREDIAL 1"</t>
  </si>
  <si>
    <t>20.621</t>
  </si>
  <si>
    <t>LUVA PVC C/ROSCA P/AGUA FRIA PREDIAL 1/2"</t>
  </si>
  <si>
    <t>20.622</t>
  </si>
  <si>
    <t>LUVA PVC C/ROSCA P/AGUA FRIA PREDIAL 3/4"</t>
  </si>
  <si>
    <t>20.623</t>
  </si>
  <si>
    <t>LUVA PVC SOLD P/AGUA FRIA PREDIAL 20 MM</t>
  </si>
  <si>
    <t>20.624</t>
  </si>
  <si>
    <t>LUVA PVC SOLD P/AGUA FRIA PREDIAL 25 MM</t>
  </si>
  <si>
    <t>20.625</t>
  </si>
  <si>
    <t>LUVA PVC SOLD P/AGUA FRIA PREDIAL 32 MM</t>
  </si>
  <si>
    <t>20.626</t>
  </si>
  <si>
    <t>LUVA PVC SOLD P/AGUA FRIA PREDIAL 40 MM</t>
  </si>
  <si>
    <t>20.627</t>
  </si>
  <si>
    <t>LUVA PVC SOLD P/AGUA FRIA PREDIAL 50 MM</t>
  </si>
  <si>
    <t>20.628</t>
  </si>
  <si>
    <t>LUVA PVC SOLD. MARROM D=20MM  (1/2')</t>
  </si>
  <si>
    <t>20.629</t>
  </si>
  <si>
    <t>LUVA PVC SOLD. MARROM D=25MM  (3/4')</t>
  </si>
  <si>
    <t>20.630</t>
  </si>
  <si>
    <t>LUVA PVC SOLD. MARROM D=32MM  (1')</t>
  </si>
  <si>
    <t>20.631</t>
  </si>
  <si>
    <t>LUVA PVC SOLD. MARROM D=40MM  (1 1/4')</t>
  </si>
  <si>
    <t>20.632</t>
  </si>
  <si>
    <t>LUVA PVC SOLD. MARROM D=50MM  (1 1/2')</t>
  </si>
  <si>
    <t>20.633</t>
  </si>
  <si>
    <t>LUVA PVC SOLD. MARROM D=60MM  (2')</t>
  </si>
  <si>
    <t>20.634</t>
  </si>
  <si>
    <t>LUVA PVC SOLD. MARROM D=75MM  (2 1/2')</t>
  </si>
  <si>
    <t>20.635</t>
  </si>
  <si>
    <t>LUVA PVC SOLD./ROSCA. D=20X1/2´´</t>
  </si>
  <si>
    <t>20.636</t>
  </si>
  <si>
    <t>LUVA PVC SOLD./ROSCA. D=25X1/2'</t>
  </si>
  <si>
    <t>20.637</t>
  </si>
  <si>
    <t>LUVA PVC SOLD./ROSCA. D=25X3/4'</t>
  </si>
  <si>
    <t>20.638</t>
  </si>
  <si>
    <t>LUVA PVC SOLD./ROSCA. D=32X1'</t>
  </si>
  <si>
    <t>20.639</t>
  </si>
  <si>
    <t>LUVA PVC SOLD./ROSCA. D=40X1 1/4'</t>
  </si>
  <si>
    <t>20.640</t>
  </si>
  <si>
    <t>LUVA PVC SOLD./ROSCA. D=50X1 1/2'</t>
  </si>
  <si>
    <t>20.641</t>
  </si>
  <si>
    <t>LUVA RED. PVC SOLD. MARROM D=25X20MM (3/4X1/2')</t>
  </si>
  <si>
    <t>20.642</t>
  </si>
  <si>
    <t>LUVA RED. PVC SOLD. MARROM D=32X25MM (1X3/4')</t>
  </si>
  <si>
    <t>20.643</t>
  </si>
  <si>
    <t>LUVA RED. PVC SOLD. MARROM D=40X32MM (1 1/4X1')</t>
  </si>
  <si>
    <t>20.644</t>
  </si>
  <si>
    <t>LUVA RED. PVC SOLD. MARROM D=60X50MM ( 2 1/2X2')</t>
  </si>
  <si>
    <t>20.645</t>
  </si>
  <si>
    <t>LUVA REDUÇÃO PVC AZUL BUCHA DE LATÃO. 20MMX1/2´´</t>
  </si>
  <si>
    <t>20.646</t>
  </si>
  <si>
    <t>LUVA REDUÇÃO PVC AZUL BUCHA DE LATÃO. 25MMX1/2´´</t>
  </si>
  <si>
    <t>20.647</t>
  </si>
  <si>
    <t>LUVA REDUÇÃO PVC AZUL BUCHA DE LATÃO. 25MMX3/4´´</t>
  </si>
  <si>
    <t>20.648</t>
  </si>
  <si>
    <t>LUVA REDUÇÃO PVC SOLD P/AGUA FRIA PREDIAL 25 MM X 20 MM</t>
  </si>
  <si>
    <t>20.649</t>
  </si>
  <si>
    <t>LUVA REDUÇÃO PVC SOLD P/AGUA FRIA PREDIAL 32 MM X 25 MM</t>
  </si>
  <si>
    <t>20.650</t>
  </si>
  <si>
    <t>LUVA REDUÇÃO PVC SOLD P/AGUA FRIA PREDIAL 40 MM X 32 MM</t>
  </si>
  <si>
    <t>20.651</t>
  </si>
  <si>
    <t>LUVA SIMPLES PVC BRANCO P/ESGOTO 100MM  (4')</t>
  </si>
  <si>
    <t>20.652</t>
  </si>
  <si>
    <t>LUVA SIMPLES PVC BRANCO P/ESGOTO 150MM  (6')</t>
  </si>
  <si>
    <t>20.653</t>
  </si>
  <si>
    <t>LUVA SIMPLES PVC BRANCO P/ESGOTO 40MM</t>
  </si>
  <si>
    <t>20.654</t>
  </si>
  <si>
    <t>LUVA SIMPLES PVC BRANCO P/ESGOTO 50MM</t>
  </si>
  <si>
    <t>20.655</t>
  </si>
  <si>
    <t>LUVA SIMPLES PVC BRANCO P/ESGOTO 75MM</t>
  </si>
  <si>
    <t>20.656</t>
  </si>
  <si>
    <t>LUVA SIMPLES PVC SERIE R P/ ESG PREDIAL DN 50MM</t>
  </si>
  <si>
    <t>20.657</t>
  </si>
  <si>
    <t>LUVA SIMPLES PVC SERIE R P/ESG PREDIAL 40MM</t>
  </si>
  <si>
    <t>20.658</t>
  </si>
  <si>
    <t>LUVA SIMPLES PVC SERIE R P/ESG PREDIAL 75MM</t>
  </si>
  <si>
    <t>20.659</t>
  </si>
  <si>
    <t xml:space="preserve">LUVA SIMPLES PVC SERIE R P/ESGOTO 150MM  </t>
  </si>
  <si>
    <t>20.660</t>
  </si>
  <si>
    <t>LUVA SOLDAVEL COM ROSCA, PVC, 25 MM X 1/2", PARA AGUA FRIA PREDIAL</t>
  </si>
  <si>
    <t>20.661</t>
  </si>
  <si>
    <t>MANGUEIRA DE INCENDIO, TIPO 1, DE 1 1/2", COMPRIMENTO = 15 M, TECIDO EM FIO DE POLIESTER E TUBO INTERNO EM BORRACHA SINTETICA, COM UNIOES ENGATE RAPIDO</t>
  </si>
  <si>
    <t>20.662</t>
  </si>
  <si>
    <t>MANGUEIRA DE INCENDIO, TIPO 2, DE 1 1/2", COMPRIMENTO = 15 M, TECIDO EM FIO DE POLIESTER E TUBO INTERNO EM BORRACHA SINTETICA, COM UNIOES ENGATE RAPIDO</t>
  </si>
  <si>
    <t>20.663</t>
  </si>
  <si>
    <t>MANGUEIRA DE INCENDIO, TIPO 2, DE 2 1/2", COMPRIMENTO = 15 M, TECIDO EM FIO DE POLIESTER E TUBO INTERNO EM BORRACHA SINTETICA, COM UNIOES ENGATE RAPIDO</t>
  </si>
  <si>
    <t>20.664</t>
  </si>
  <si>
    <t>20.665</t>
  </si>
  <si>
    <t>MASSA CORRIDA PVA (18 LTS)</t>
  </si>
  <si>
    <t>20.666</t>
  </si>
  <si>
    <t>MASSA DE VIDRO</t>
  </si>
  <si>
    <t>20.667</t>
  </si>
  <si>
    <t>MASSA IBERE OU SIMILAR (400G)</t>
  </si>
  <si>
    <t>20.668</t>
  </si>
  <si>
    <t>MASSA P/CALAFETAR CINZA FILETE (350G)</t>
  </si>
  <si>
    <t>20.669</t>
  </si>
  <si>
    <t>MASSA PLASTICA PARA MARMORE/GRANITO</t>
  </si>
  <si>
    <t>20.670</t>
  </si>
  <si>
    <t>MASSA DE REJUNTE EM PO PARA DRYWALL, A BASE DE GESSO, SECAGEM RAPIDA, PARA TRATAMENTO DE JUNTAS DE CHAPA DE GESSO (COM ADICAO DE AGUA)</t>
  </si>
  <si>
    <t>20.671</t>
  </si>
  <si>
    <t>MASSA DE REJUNTE PRONTA PARA TRATAMENTO DE JUNTAS DE CHAPA DE GESSO PARA DRYWALL, SEM ADICAO DE AGUA</t>
  </si>
  <si>
    <t xml:space="preserve">L     </t>
  </si>
  <si>
    <t>20.672</t>
  </si>
  <si>
    <t>MASSA EPOXI BICOMPONENTE (MASSA + CATALIZADOR)</t>
  </si>
  <si>
    <t>20.673</t>
  </si>
  <si>
    <t>MASSA EPOXI BICOMPONENTE PARA REPAROS</t>
  </si>
  <si>
    <t>20.674</t>
  </si>
  <si>
    <t>MASSA PARA TEXTURA LISA DE BASE ACRILICA, USO INTERNO E EXTERNO</t>
  </si>
  <si>
    <t>20.675</t>
  </si>
  <si>
    <t>MASSA PARA TEXTURA RUSTICA DE BASE ACRILICA, COR BRANCA, USO INTERNO E EXTERNO</t>
  </si>
  <si>
    <t>20.676</t>
  </si>
  <si>
    <t>MASSA PARA VIDRO</t>
  </si>
  <si>
    <t>20.677</t>
  </si>
  <si>
    <t>MOLA AEREA FECHA PORTA, PARA PORTAS COM LARGURA ATE 110 CM</t>
  </si>
  <si>
    <t>20.678</t>
  </si>
  <si>
    <t>MOLA AEREA FECHA PORTA, PARA PORTAS COM LARGURA ATE 95 CM</t>
  </si>
  <si>
    <t>20.679</t>
  </si>
  <si>
    <t>MOLA HIDRAULICA DE PISO P/ VIDRO TEMPERADO 10MM</t>
  </si>
  <si>
    <t>20.680</t>
  </si>
  <si>
    <t>PAPELEIRA DE PAREDE EM METAL CROMADO SEM TAMPA</t>
  </si>
  <si>
    <t>20.681</t>
  </si>
  <si>
    <t>PARAFUSO DE ACO TIPO CHUMBADOR PARABOLT, DIAMETRO 1/2", COMPRIMENTO 75 MM</t>
  </si>
  <si>
    <t>20.682</t>
  </si>
  <si>
    <t>PARAFUSO DE ACO TIPO CHUMBADOR PARABOLT, DIAMETRO 3/8", COMPRIMENTO 75 MM</t>
  </si>
  <si>
    <t>20.683</t>
  </si>
  <si>
    <t>20.684</t>
  </si>
  <si>
    <t>PARAFUSO ZINCADO 5/16 " X 250 MM PARA FIXACAO DE TELHA DE FIBROCIMENTO CANALETE 49, INCLUI BUCHA NYLON S-10</t>
  </si>
  <si>
    <t>20.685</t>
  </si>
  <si>
    <t>PARAFUSO ZINCADO 5/16 " X 85 MM PARA FIXACAO DE TELHA DE FIBROCIMENTO CANALETE 90, INCLUI BUCHA NYLON S-10</t>
  </si>
  <si>
    <t>20.686</t>
  </si>
  <si>
    <t>PATCH CORD, CATEGORIA 5 E, EXTENSAO DE 1,50 M</t>
  </si>
  <si>
    <t>20.687</t>
  </si>
  <si>
    <t>PATCH CORD, CATEGORIA 5 E, EXTENSAO DE 2,50 M</t>
  </si>
  <si>
    <t>20.688</t>
  </si>
  <si>
    <t>PATCH CORD, CATEGORIA 6, EXTENSAO DE 1,50 M</t>
  </si>
  <si>
    <t>20.689</t>
  </si>
  <si>
    <t>PATCH CORD, CATEGORIA 6, EXTENSAO DE 2,50 M</t>
  </si>
  <si>
    <t>20.690</t>
  </si>
  <si>
    <t>PATCH PANEL, 24 PORTAS, CATEGORIA 5E, COM RACKS DE 19" E 1 U DE ALTURA</t>
  </si>
  <si>
    <t>20.691</t>
  </si>
  <si>
    <t>PATCH PANEL, 24 PORTAS, CATEGORIA 6, COM RACKS DE 19" E 1 U DE ALTURA</t>
  </si>
  <si>
    <t>20.692</t>
  </si>
  <si>
    <t>PATCH PANEL, 48 PORTAS, CATEGORIA 5E, COM RACKS DE 19" E 2 U DE ALTURA</t>
  </si>
  <si>
    <t>20.693</t>
  </si>
  <si>
    <t>PATCH PANEL, 48 PORTAS, CATEGORIA 6, COM RACKS DE 19" E 2 U DE ALTURA</t>
  </si>
  <si>
    <t>20.694</t>
  </si>
  <si>
    <t>PEÇA DE MADEIRA APARELHADA *7,5 X 7,5* CM (3 X 3 ") MAÇARANDUBA, ANGELIM OU EQUIVALENTE DA REGIAO</t>
  </si>
  <si>
    <t>20.695</t>
  </si>
  <si>
    <t>PEÇA DE MADEIRA NAO APARELHADA *7,5 X 7,5* CM (3 X 3 ") MAÇARANDUBA, ANGELIM OU EQUIVALENTE DA REGIAO</t>
  </si>
  <si>
    <t>20.696</t>
  </si>
  <si>
    <t>PEITORIL EM MARMORE, POLIDO, BRANCO COMUM, L= *15* CM, E=  *2,0* CM, COM PINGADEIRA</t>
  </si>
  <si>
    <t>20.697</t>
  </si>
  <si>
    <t>PEITORIL EM MARMORE, POLIDO, BRANCO COMUM, L= *15* CM, E=  *3* CM, CORTE RETO</t>
  </si>
  <si>
    <t>20.698</t>
  </si>
  <si>
    <t>PEITORIL PRE-MOLDADO EM GRANILITE, MARMORITE OU GRANITINA, L = *15* CM</t>
  </si>
  <si>
    <t>20.699</t>
  </si>
  <si>
    <t>PEITORIL/ SOLEIRA EM MARMORE, POLIDO, BRANCO COMUM, L= *25* CM, E=  *3* CM, CORTE RETO</t>
  </si>
  <si>
    <t>20.700</t>
  </si>
  <si>
    <t>PELICULA REFLETIVA, GT 7 ANOS PARA SINALIZACAO VERTICAL</t>
  </si>
  <si>
    <t>20.701</t>
  </si>
  <si>
    <t>20.702</t>
  </si>
  <si>
    <t>20.703</t>
  </si>
  <si>
    <t>20.704</t>
  </si>
  <si>
    <t>PERFIL "H" DE ACO LAMINADO, "HP" 250 X 62,0</t>
  </si>
  <si>
    <t xml:space="preserve">KG    </t>
  </si>
  <si>
    <t>20.705</t>
  </si>
  <si>
    <t>PERFIL "H" DE ACO LAMINADO, "HP" 310 X 79,0</t>
  </si>
  <si>
    <t>20.706</t>
  </si>
  <si>
    <t>PERFIL "H" DE ACO LAMINADO, "W" 200 X 35,9</t>
  </si>
  <si>
    <t>20.707</t>
  </si>
  <si>
    <t>PERFIL "I" DE ACO LAMINADO, ABAS INCLINADAS, "I" 102 X 12,7</t>
  </si>
  <si>
    <t>20.708</t>
  </si>
  <si>
    <t>PERFIL "I" DE ACO LAMINADO, ABAS INCLINADAS, "I" 152 X 22</t>
  </si>
  <si>
    <t>20.709</t>
  </si>
  <si>
    <t>PERFIL "I" DE ACO LAMINADO, ABAS INCLINADAS, "I" 203 X 34,3</t>
  </si>
  <si>
    <t>20.710</t>
  </si>
  <si>
    <t>PERFIL "I" DE ACO LAMINADO, ABAS PARALELAS, "W", QUALQUER BITOLA</t>
  </si>
  <si>
    <t>20.711</t>
  </si>
  <si>
    <t>PERFIL "U" DE ACO LAMINADO, "U" 102 X 9,3</t>
  </si>
  <si>
    <t>20.712</t>
  </si>
  <si>
    <t>PERFIL "U" DE ACO LAMINADO, "U" 152 X 15,6</t>
  </si>
  <si>
    <t>20.713</t>
  </si>
  <si>
    <t>PERFIL "U" EM CHAPA ACO DOBRADA, E = 3,04 MM, H = 20 CM, ABAS = 5 CM (4,47 KG/M)</t>
  </si>
  <si>
    <t>20.714</t>
  </si>
  <si>
    <t>PERFIL "U" ENRIJECIDO DE ACO GALVANIZADO, DOBRADO, 150 X 60 X 20 MM, E = 3,00 MM OU 200 X 75 X 25 MM, E = 3,75 MM</t>
  </si>
  <si>
    <t>20.715</t>
  </si>
  <si>
    <t>PERFIL "U" SIMPLES DE ACO GALVANIZADO DOBRADO 75 X *40* MM, E = 2,65 MM</t>
  </si>
  <si>
    <t>20.716</t>
  </si>
  <si>
    <t>PERFILADO PERFURADO 19 X 38 MM, CHAPA 22</t>
  </si>
  <si>
    <t>20.717</t>
  </si>
  <si>
    <t>PERFILADO PERFURADO DUPLO 38 X 76 MM, CHAPA 22</t>
  </si>
  <si>
    <t>20.718</t>
  </si>
  <si>
    <t>PERFILADO PERFURADO SIMPLES 38 X 38 MM, CHAPA 22</t>
  </si>
  <si>
    <t>20.719</t>
  </si>
  <si>
    <t>20.720</t>
  </si>
  <si>
    <t>20.721</t>
  </si>
  <si>
    <t>PISO/ REVESTIMENTO EM MARMORE, POLIDO, BRANCO COMUM, FORMATO MAIOR OU IGUAL A 3025 CM2, E = *2* CM</t>
  </si>
  <si>
    <t>20.722</t>
  </si>
  <si>
    <t>PISO/ REVESTIMENTO EM MARMORE, POLIDO, BRANCO COMUM, FORMATO MENOR OU IGUAL A 3025 CM2, E = *2* CM</t>
  </si>
  <si>
    <t>20.723</t>
  </si>
  <si>
    <t>PISO EM CERAMICA ESMALTADA EXTRA, PEI MAIOR OU IGUAL A 4, FORMATO MAIOR QUE 2025 CM2</t>
  </si>
  <si>
    <t>20.724</t>
  </si>
  <si>
    <t>PISO EM CERAMICA ESMALTADA EXTRA, PEI MAIOR OU IGUAL A 4, FORMATO MENOR OU IGUAL A 2025 CM2</t>
  </si>
  <si>
    <t>20.725</t>
  </si>
  <si>
    <t>PISO EM CERAMICA ESMALTADA, COMERCIAL (PADRAO POPULAR), PEI MAIOR OU IGUAL A 3, FORMATO MENOR OU IGUAL A  2025 CM2</t>
  </si>
  <si>
    <t>20.726</t>
  </si>
  <si>
    <t>20.727</t>
  </si>
  <si>
    <t>PISO VINILICO EM MANTA</t>
  </si>
  <si>
    <t>20.728</t>
  </si>
  <si>
    <t>20.729</t>
  </si>
  <si>
    <t>PLACA / CHAPA DE GESSO ACARTONADO, ACABAMENTO VINILICO LISO EM UMA DAS FACES, COR BRANCA, BORDA QUADRADA, E = 9,5 MM, 625 X 1250 MM (L X C), PARA FORRO REMOVIVEL</t>
  </si>
  <si>
    <t>20.730</t>
  </si>
  <si>
    <t>PLACA / CHAPA DE GESSO ACARTONADO, ACABAMENTO VINILICO LISO EM UMA DAS FACES, COR BRANCA, BORDA QUADRADA, E = 9,5 MM, 625 X 625 MM (L X C), PARA FORRO REMOVIVEL</t>
  </si>
  <si>
    <t>20.731</t>
  </si>
  <si>
    <t>PLACA DE FIBRA MINERAL PARA FORRO, DE 625 X 625 MM, E = 15 MM, BORDA REBAIXADA PARA PERFIL 24 MM, COM PINTURA ANTIMOFO (NAO INCLUI PERFIS)</t>
  </si>
  <si>
    <t>20.732</t>
  </si>
  <si>
    <t>PLACA DE FIBRA MINERAL PARA FORRO, DE 625 X 625 MM, E = 15 MM, BORDA RETA, COM PINTURA ANTIMOFO (NAO INCLUI PERFIS)</t>
  </si>
  <si>
    <t>20.733</t>
  </si>
  <si>
    <t>PLACA DE GESSO PARA FORRO, DE  *60 X 60* CM E ESPESSURA DE 12 MM (30 MM NAS BORDAS) SEM COLOCACAO</t>
  </si>
  <si>
    <t>20.734</t>
  </si>
  <si>
    <t>PORCA OLHAL EM ACO GALVANIZADO, DIAMETRO NOMINAL DE 16 MM</t>
  </si>
  <si>
    <t>20.735</t>
  </si>
  <si>
    <t>PORCA OLHAL EM ACO GALVANIZADO, ESPESSURA 16MM, ABERTURA 21MM</t>
  </si>
  <si>
    <t>20.736</t>
  </si>
  <si>
    <t>PISO PORCELANATO, BORDA RETA, EXTRA, FORMATO MAIOR QUE 2025 CM2</t>
  </si>
  <si>
    <t>20.737</t>
  </si>
  <si>
    <t>PISO EM PORCELANATO RETIFICADO EXTRA, FORMATO MENOR OU IGUAL A 2025 CM2</t>
  </si>
  <si>
    <t>20.738</t>
  </si>
  <si>
    <t>PORCELANATO 60x60cm COM ACABAMENTO RETIFICADO, TETURA POLIDA E RESISTENTE A ALTO TRÁFEGO</t>
  </si>
  <si>
    <t>20.739</t>
  </si>
  <si>
    <t xml:space="preserve">PORTA CORTA-FOGO 90X210X4CM </t>
  </si>
  <si>
    <t>20.740</t>
  </si>
  <si>
    <t>PRANCHAO DE MADEIRA APARELHADA *7,5 X 23* CM (3 X 9 ") MACARANDUBA, ANGELIM OU EQUIVALENTE DA REGIAO</t>
  </si>
  <si>
    <t>20.741</t>
  </si>
  <si>
    <t>PRANCHAO DE MADEIRA NAO APARELHADA *7,5 X 23* CM (3 x 9 ") MACARANDUBA, ANGELIM OU EQUIVALENTE DA REGIAO</t>
  </si>
  <si>
    <t>20.742</t>
  </si>
  <si>
    <t>PRIMER UNIVERSAL, FUNDO ANTICORROSIVO TIPO ZARCÃO</t>
  </si>
  <si>
    <t>20.743</t>
  </si>
  <si>
    <t>20.744</t>
  </si>
  <si>
    <t>QUADRO DE DISTRIBUIÇÃO DE EMBUTIR EM C/ BARRAMENTO TRIFÁSICO PARA 12 DISJUNTORES UNIPOLARES EM CHAPA DE AÇO GALVANIZADO</t>
  </si>
  <si>
    <t>20.745</t>
  </si>
  <si>
    <t>QUADRO DE DISTRIBUIÇÃO DE EMBUTIR EM C/ BARRAMENTO TRIFÁSICO PARA 24 DISJUNTORES UNIPOLARES EM CHAPA DE AÇO GALVANIZADO</t>
  </si>
  <si>
    <t>20.746</t>
  </si>
  <si>
    <t>QUADRO DE DISTRIBUIÇÃO DE EMBUTIR EM C/ BARRAMENTO TRIFÁSICO PARA 32/30 DISJUNTORES UNIPOLARES EM CHAPA DE AÇO GALVANIZADO</t>
  </si>
  <si>
    <t>20.747</t>
  </si>
  <si>
    <t>QUADRO DE DISTRIBUIÇÃO DE EMBUTIR EM C/ BARRAMENTO TRIFÁSICO PARA 40 DISJUNTORES UNIPOLARES EM CHAPA DE AÇO GALVANIZADO COM CHAVE GERAL TRIFÁSICA</t>
  </si>
  <si>
    <t>20.748</t>
  </si>
  <si>
    <t>QUADRO DE DISTRIBUIÇÃO DE EMBUTIR EM C/ BARRAMENTO TRIFÁSICO PARA 50/30  DISJUNTORES UNIPOLARES EM CHAPA DE AÇO GALVANIZADO</t>
  </si>
  <si>
    <t>20.749</t>
  </si>
  <si>
    <t>QUADRO DE DISTRIBUIÇÃO DE SOBREPOR C/BARRAMENTO TRIFÁSICO PARA 18 DISJUNTORES UNIPOLARES, EM CHAPA DE AÇO GALVANIZADO</t>
  </si>
  <si>
    <t>20.750</t>
  </si>
  <si>
    <t>RALO EM PVC MEDINDO 100X40MM QUADRADO SAÍDA LATERAL</t>
  </si>
  <si>
    <t>20.751</t>
  </si>
  <si>
    <t>RALO EM PVC MEDINDO 10CM(L) X 10CM(C) REDONDO SAÍDA FUNDO</t>
  </si>
  <si>
    <t>20.752</t>
  </si>
  <si>
    <t>RALO SIFONADO COM SAIDA DE 40MM</t>
  </si>
  <si>
    <t>20.753</t>
  </si>
  <si>
    <t>REATOR ELETRONICO BIVOLT PARA 1 LAMPADA FLUORESCENTE DE 18/20 W</t>
  </si>
  <si>
    <t>20.754</t>
  </si>
  <si>
    <t>REATOR ELETRONICO BIVOLT PARA 1 LAMPADA FLUORESCENTE DE 36/40 W</t>
  </si>
  <si>
    <t>20.755</t>
  </si>
  <si>
    <t>REATOR ELETRONICO BIVOLT PARA 2 LAMPADAS FLUORESCENTES DE 14 W</t>
  </si>
  <si>
    <t>20.756</t>
  </si>
  <si>
    <t>REATOR ELETRONICO BIVOLT PARA 2 LAMPADAS FLUORESCENTES DE 18/20 W</t>
  </si>
  <si>
    <t>20.757</t>
  </si>
  <si>
    <t>REATOR ELETRONICO BIVOLT PARA 2 LAMPADAS FLUORESCENTES DE 36/40 W</t>
  </si>
  <si>
    <t>20.758</t>
  </si>
  <si>
    <t>REATOR INTERNO/INTEGRADO PARA LAMPADA VAPOR METALICO 400 W, ALTO FATOR DE POTENCIA</t>
  </si>
  <si>
    <t>20.759</t>
  </si>
  <si>
    <t>REATOR P/ 1 LAMPADA VAPOR DE MERCURIO 125W USO EXT</t>
  </si>
  <si>
    <t>20.760</t>
  </si>
  <si>
    <t>REATOR P/ 1 LAMPADA VAPOR DE MERCURIO 250W USO EXT</t>
  </si>
  <si>
    <t>20.761</t>
  </si>
  <si>
    <t>REATOR P/ 1 LAMPADA VAPOR DE MERCURIO 400W USO EXT</t>
  </si>
  <si>
    <t>20.762</t>
  </si>
  <si>
    <t>REATOR P/ LAMPADA VAPOR DE SODIO 250W USO EXT</t>
  </si>
  <si>
    <t>20.763</t>
  </si>
  <si>
    <t>REBITE DE ALUMÍNIO VAZADO DE REPUXO, 3,2 X 8MM (1KG = 1025 UNIDADES)</t>
  </si>
  <si>
    <t>20.764</t>
  </si>
  <si>
    <t>REDUCAO FIXA TIPO STORZ, ENGATE RAPIDO 2.1/2" X 1.1/2", EM LATAO, PARA INSTALACAO PREDIAL</t>
  </si>
  <si>
    <t>20.765</t>
  </si>
  <si>
    <t>REFLETOR ESTAMPADO EM ALUMÍNIO PARA LÂMPADA DE 250 W/ 300W</t>
  </si>
  <si>
    <t>20.766</t>
  </si>
  <si>
    <t>REGISTRO DE ESFERA EM PVC ½"</t>
  </si>
  <si>
    <t>20.767</t>
  </si>
  <si>
    <t>REGISTRO DE GAVETA BRUTO D=15MM (1/2')</t>
  </si>
  <si>
    <t>20.768</t>
  </si>
  <si>
    <t>REGISTRO DE GAVETA BRUTO D=20MM  (3/4')</t>
  </si>
  <si>
    <t>20.769</t>
  </si>
  <si>
    <t>REGISTRO DE GAVETA BRUTO D=25MM  (1')</t>
  </si>
  <si>
    <t>20.770</t>
  </si>
  <si>
    <t>REGISTRO DE GAVETA BRUTO D=32MM  (1 1/4')</t>
  </si>
  <si>
    <t>20.771</t>
  </si>
  <si>
    <t>REGISTRO DE GAVETA BRUTO D=40MM (1 1/2')</t>
  </si>
  <si>
    <t>20.772</t>
  </si>
  <si>
    <t>REGISTRO DE GAVETA BRUTO D=50MM (2´)</t>
  </si>
  <si>
    <t>20.773</t>
  </si>
  <si>
    <t>REGISTRO DE GAVETA C/CANOPLA CROMADA D=15MM  (1/2')</t>
  </si>
  <si>
    <t>20.774</t>
  </si>
  <si>
    <t>REGISTRO DE GAVETA C/CANOPLA CROMADA D=20MM  (3/4')</t>
  </si>
  <si>
    <t>20.775</t>
  </si>
  <si>
    <t>REGISTRO DE GAVETA C/CANOPLA CROMADA D=25MM (1')</t>
  </si>
  <si>
    <t>20.776</t>
  </si>
  <si>
    <t>REGISTRO DE GAVETA C/CANOPLA CROMADA D=32MM  (1 1/4)</t>
  </si>
  <si>
    <t>20.777</t>
  </si>
  <si>
    <t>REGISTRO DE GAVETA C/CANOPLA CROMADA D=40MM (1 1/2')</t>
  </si>
  <si>
    <t>20.778</t>
  </si>
  <si>
    <t>REGISTRO DE PRESSÃO ½" CROMADO COM ACABAMENTO C50</t>
  </si>
  <si>
    <t>20.779</t>
  </si>
  <si>
    <t>REGISTRO DE PRESSÃO ¾" CROMADO COM ACABAMENTO C50</t>
  </si>
  <si>
    <t>20.780</t>
  </si>
  <si>
    <t>REGISTRO OU VALVULA GLOBO ANGULAR EM LATAO, PARA HIDRANTES EM INSTALACAO PREDIAL DE INCENDIO, 45 GRAUS, DIAMETRO DE 2 1/2", COM VOLANTE, CLASSE DE PRESSAO DE ATE 200 PSI</t>
  </si>
  <si>
    <t>20.781</t>
  </si>
  <si>
    <t>20.782</t>
  </si>
  <si>
    <t>20.783</t>
  </si>
  <si>
    <t>20.784</t>
  </si>
  <si>
    <t>20.785</t>
  </si>
  <si>
    <t>20.786</t>
  </si>
  <si>
    <t>20.787</t>
  </si>
  <si>
    <t>RELÉ FOTO-CÉLULA, 220 V, POTÊNCIA 1000 WATTS C/BASE DE FIXAÇÃO.</t>
  </si>
  <si>
    <t>20.788</t>
  </si>
  <si>
    <t>20.789</t>
  </si>
  <si>
    <t>REPARO PARA VÁLVULA DE DESCARGA HYDRA</t>
  </si>
  <si>
    <t>20.790</t>
  </si>
  <si>
    <t>20.791</t>
  </si>
  <si>
    <t>RIPA DE MADEIRA APARELHADA *1,5 X 5* CM, MACARANDUBA, ANGELIM OU EQUIVALENTE DA REGIAO</t>
  </si>
  <si>
    <t>20.792</t>
  </si>
  <si>
    <t>RIPA DE MADEIRA NAO APARELHADA *1,5 X 5* CM, MACARANDUBA, ANGELIM OU EQUIVALENTE DA REGIAO</t>
  </si>
  <si>
    <t>20.793</t>
  </si>
  <si>
    <t>RODAPE DE BORRACHA LISO, H = 70 MM, E = *2* MM, PARA ARGAMASSA, PRETO</t>
  </si>
  <si>
    <t>20.794</t>
  </si>
  <si>
    <t>RODAPE EM MARMORE, POLIDO, BRANCO COMUM, L= *7* CM, E=  *2* CM, CORTE RETO</t>
  </si>
  <si>
    <t>20.795</t>
  </si>
  <si>
    <t>RODAPE EM POLIESTIRENO, BRANCO, H = *5* CM, E = *1,5* CM</t>
  </si>
  <si>
    <t>20.796</t>
  </si>
  <si>
    <t>RODAPE OU RODABANCADA EM GRANITO, POLIDO, TIPO ANDORINHA/ QUARTZ/ CASTELO/ CORUMBA OU OUTROS EQUIVALENTES DA REGIAO, H= 10 CM, E=  *2,0* CM</t>
  </si>
  <si>
    <t>20.797</t>
  </si>
  <si>
    <t>RODAPE PLANO PARA PISO VINILICO, H = 5 CM</t>
  </si>
  <si>
    <t>20.798</t>
  </si>
  <si>
    <t>SABONETEIRA EM ABS PARA SABONETE LIQUIDO</t>
  </si>
  <si>
    <t>20.799</t>
  </si>
  <si>
    <t>20.800</t>
  </si>
  <si>
    <t>SARRAFO DE MADEIRA APARELHADA *2 X 10* CM, MACARANDUBA, ANGELIM OU EQUIVALENTE DA REGIAO</t>
  </si>
  <si>
    <t>20.801</t>
  </si>
  <si>
    <t>SARRAFO DE MADEIRA NAO APARELHADA *2,5 X 10 CM, MACARANDUBA, ANGELIM OU EQUIVALENTE DA REGIAO</t>
  </si>
  <si>
    <t>20.802</t>
  </si>
  <si>
    <t>SIFAO EM METAL CROMADO PARA PIA AMERICANA, 1.1/2 X 1.1/2 "</t>
  </si>
  <si>
    <t>20.803</t>
  </si>
  <si>
    <t>SIFAO EM METAL CROMADO PARA PIA AMERICANA, 1.1/2 X 2 "</t>
  </si>
  <si>
    <t>20.804</t>
  </si>
  <si>
    <t>SIFAO EM METAL CROMADO PARA PIA OU LAVATORIO, 1 X 1.1/2 "</t>
  </si>
  <si>
    <t>20.805</t>
  </si>
  <si>
    <t>SIFAO EM METAL CROMADO PARA TANQUE, 1.1/4 X 1.1/2 "</t>
  </si>
  <si>
    <t>20.806</t>
  </si>
  <si>
    <t>SIFÃO FLEXIVEL P/ PIA E LAVATORIO 1 X 1 1/2"</t>
  </si>
  <si>
    <t>20.807</t>
  </si>
  <si>
    <t>SIFAO PLASTICO EXTENSIVEL UNIVERSAL, TIPO COPO</t>
  </si>
  <si>
    <t>20.808</t>
  </si>
  <si>
    <t>SIFAO PLASTICO FLEXIVEL SAIDA VERTICAL PARA COLUNA LAVATORIO, 1 X 1.1/2 "</t>
  </si>
  <si>
    <t>20.809</t>
  </si>
  <si>
    <t>SIFAO PLASTICO TIPO COPO PARA PIA AMERICANA 1.1/2 X 1.1/2 "</t>
  </si>
  <si>
    <t>20.810</t>
  </si>
  <si>
    <t>SIFAO PLASTICO TIPO COPO PARA PIA OU LAVATORIO, 1 X 1.1/2 "</t>
  </si>
  <si>
    <t>20.811</t>
  </si>
  <si>
    <t>SIFAO PLASTICO TIPO COPO PARA TANQUE, 1.1/4 X 1.1/2 "</t>
  </si>
  <si>
    <t>20.812</t>
  </si>
  <si>
    <t>20.813</t>
  </si>
  <si>
    <t>SOLEIRA EM GRANITO, POLIDO, TIPO ANDORINHA/ QUARTZ/ CASTELO/ CORUMBA OU OUTROS EQUIVALENTES DA REGIAO, L= *15* CM, E=  *2,0* CM</t>
  </si>
  <si>
    <t>20.814</t>
  </si>
  <si>
    <t>SOLEIRA PRE-MOLDADA EM GRANILITE, MARMORITE OU GRANITINA, L = *15 CM</t>
  </si>
  <si>
    <t>20.815</t>
  </si>
  <si>
    <t>SOLEIRA/ PEITORIL EM MARMORE, POLIDO, BRANCO COMUM, L= *15* CM, E=  *2* CM,  CORTE RETO</t>
  </si>
  <si>
    <t>20.816</t>
  </si>
  <si>
    <t>SOLEIRA/ TABEIRA EM MARMORE, POLIDO, BRANCO COMUM, L= 5 CM, E=  *2,0* CM</t>
  </si>
  <si>
    <t>20.817</t>
  </si>
  <si>
    <t>SOQUETE ANTIVIB.P/LÂMPADA FLUORESCENTE</t>
  </si>
  <si>
    <t>20.818</t>
  </si>
  <si>
    <t>SOQUETE DE BAQUELITE BASE E27, PARA LAMPADAS</t>
  </si>
  <si>
    <t>20.819</t>
  </si>
  <si>
    <t>SOQUETE DE PORCELANA BASE E27, FIXO DE TETO, PARA LAMPADAS</t>
  </si>
  <si>
    <t>20.820</t>
  </si>
  <si>
    <t>SOQUETE DE PORCELANA BASE E27, PARA USO AO TEMPO, PARA LAMPADAS</t>
  </si>
  <si>
    <t>20.821</t>
  </si>
  <si>
    <t>SOQUETE DE PVC / TERMOPLASTICO BASE E27, COM CHAVE, PARA LAMPADAS</t>
  </si>
  <si>
    <t>20.822</t>
  </si>
  <si>
    <t>SOQUETE DE PVC / TERMOPLASTICO BASE E27, COM RABICHO, PARA LAMPADAS</t>
  </si>
  <si>
    <t>20.823</t>
  </si>
  <si>
    <t>SPRINKLER TIPO PENDENTE 79 GRAUS CELSIUS (BULBO AMARELO) ACABAMENTO CROMADO 1/2" - 15 MM</t>
  </si>
  <si>
    <t>20.824</t>
  </si>
  <si>
    <t>SPRINKLER TIPO PENDENTE 79 GRAUS CELSIUS (BULBO AMARELO) ACABAMENTO CROMADO 3/4" - 20 MM</t>
  </si>
  <si>
    <t>20.825</t>
  </si>
  <si>
    <t>SUPORTE EM "L"</t>
  </si>
  <si>
    <t>20.826</t>
  </si>
  <si>
    <t>20.827</t>
  </si>
  <si>
    <t>TABUA DE MADEIRA APARELHADA *2,5 X 25* CM, MACARANDUBA, ANGELIM OU EQUIVALENTE DA REGIAO</t>
  </si>
  <si>
    <t>20.828</t>
  </si>
  <si>
    <t>TABUA DE MADEIRA NAO APARELHADA *2,5 X 20* CM, CEDRINHO OU EQUIVALENTE DA REGIAO</t>
  </si>
  <si>
    <t>20.829</t>
  </si>
  <si>
    <t>TAMPA DE CONCRETO PARA PV OU CAIXA DE INSPECAO, DIMENSOES 600 X 600 X 50 MM</t>
  </si>
  <si>
    <t>20.830</t>
  </si>
  <si>
    <t>TAMPAO COM CORRENTE, EM LATAO, ENGATE RAPIDO 1 1/2", PARA INSTALACAO PREDIAL DE COMBATE A INCENDIO</t>
  </si>
  <si>
    <t>20.831</t>
  </si>
  <si>
    <t>TAMPAO COM CORRENTE, EM LATAO, ENGATE RAPIDO 2 1/2", PARA INSTALACAO PREDIAL DE COMBATE A INCENDIO</t>
  </si>
  <si>
    <t>20.832</t>
  </si>
  <si>
    <t>TARJETA TIPO LIVRE/OCUPADO P/ PORTA BANHEIRO</t>
  </si>
  <si>
    <t>20.833</t>
  </si>
  <si>
    <t>TE DE FERRO GALVANIZADO, DE 1 1/2"</t>
  </si>
  <si>
    <t>20.834</t>
  </si>
  <si>
    <t>TE DE FERRO GALVANIZADO, DE 1 1/4"</t>
  </si>
  <si>
    <t>20.835</t>
  </si>
  <si>
    <t>TE DE FERRO GALVANIZADO, DE 1/2"</t>
  </si>
  <si>
    <t>20.836</t>
  </si>
  <si>
    <t>TE DE FERRO GALVANIZADO, DE 1"</t>
  </si>
  <si>
    <t>20.837</t>
  </si>
  <si>
    <t>TE DE FERRO GALVANIZADO, DE 2 1/2"</t>
  </si>
  <si>
    <t>20.838</t>
  </si>
  <si>
    <t>TE DE FERRO GALVANIZADO, DE 2"</t>
  </si>
  <si>
    <t>20.839</t>
  </si>
  <si>
    <t>TE DE FERRO GALVANIZADO, DE 3/4"</t>
  </si>
  <si>
    <t>20.840</t>
  </si>
  <si>
    <t>TE DE REDUCAO COM ROSCA, PVC, 90 GRAUS, 1 X 3/4"</t>
  </si>
  <si>
    <t>20.841</t>
  </si>
  <si>
    <t>TE DE REDUCAO COM ROSCA, PVC, 90 GRAUS, 3/4 X 1/2"</t>
  </si>
  <si>
    <t>20.842</t>
  </si>
  <si>
    <t>TE DE REDUÇÃO PVC SOLD./ROSCA. D=25X25X1/2'</t>
  </si>
  <si>
    <t>20.843</t>
  </si>
  <si>
    <t>TE DE REDUÇÃO PVC SOLD./ROSCA. D=25X3/4'</t>
  </si>
  <si>
    <t>20.844</t>
  </si>
  <si>
    <t>TE PVC SOLD. MARROM D=20MM  (1/2')</t>
  </si>
  <si>
    <t>20.845</t>
  </si>
  <si>
    <t>TE PVC SOLD. MARROM D=25MM  (3/4')</t>
  </si>
  <si>
    <t>20.846</t>
  </si>
  <si>
    <t>TE PVC SOLD. MARROM D=32MM  (1')</t>
  </si>
  <si>
    <t>20.847</t>
  </si>
  <si>
    <t>TE PVC SOLD. MARROM D=40MM  (1 1/4')</t>
  </si>
  <si>
    <t>20.848</t>
  </si>
  <si>
    <t>TE PVC SOLD. MARROM D=50MM  (1 1/2')</t>
  </si>
  <si>
    <t>20.849</t>
  </si>
  <si>
    <t>TE PVC SOLD. MARROM D=60MM  (2')</t>
  </si>
  <si>
    <t>20.850</t>
  </si>
  <si>
    <t>TE PVC SOLD. MARROM D=75MM  (2 1/2')</t>
  </si>
  <si>
    <t>20.851</t>
  </si>
  <si>
    <t>TE PVC SOLD. MARROM D=85MM (3')</t>
  </si>
  <si>
    <t>20.852</t>
  </si>
  <si>
    <t>TE PVC SOLD./ROSCA D=20X20X1/2'</t>
  </si>
  <si>
    <t>20.853</t>
  </si>
  <si>
    <t>TE PVC SOLD./ROSCA D=25MMX1/2'' BUCHA LATÃO</t>
  </si>
  <si>
    <t>20.854</t>
  </si>
  <si>
    <t>TE PVC SOLD./ROSCA D=25X25X3/4'</t>
  </si>
  <si>
    <t>20.855</t>
  </si>
  <si>
    <t>TE PVC SOLD./ROSCA D=25X25X3/4' BUCHA LATÃO</t>
  </si>
  <si>
    <t>20.856</t>
  </si>
  <si>
    <t>TE REDUÇÃO PVC ROSC. D=1 1/2X3/4' (50X25MM)</t>
  </si>
  <si>
    <t>20.857</t>
  </si>
  <si>
    <t>TE REDUÇÃO PVC SOLD. MARROM D=32X25MM (1X3/4')</t>
  </si>
  <si>
    <t>20.858</t>
  </si>
  <si>
    <t>TE REDUÇÃO PVC SOLD. MARROM D=40X32MM (1 1/4X1')</t>
  </si>
  <si>
    <t>20.859</t>
  </si>
  <si>
    <t>TE REDUÇÃO PVC SOLD. MARROM D=50X20MM (1 1/2X1/2')</t>
  </si>
  <si>
    <t>20.860</t>
  </si>
  <si>
    <t>TE REDUÇÃO PVC SOLD. MARROM D=50X25MM (1 1/2X3/4')</t>
  </si>
  <si>
    <t>20.861</t>
  </si>
  <si>
    <t>TE REDUÇÃO PVC SOLD. MARROM D=50X32MM (1 1/2X1')</t>
  </si>
  <si>
    <t>20.862</t>
  </si>
  <si>
    <t>TE REDUÇÃO PVC SOLD. MARROM D=50X40MM (1 1/2X1 1/4')</t>
  </si>
  <si>
    <t>20.863</t>
  </si>
  <si>
    <t>TE REDUÇÃO PVC SOLD. MARROM D=75X50MM (2 1/2X1 1/2')</t>
  </si>
  <si>
    <t>20.864</t>
  </si>
  <si>
    <t>TELA ARAME GALV FIO 10 BWG (3,4MM) MALHA 2" (5 X 5CM) QUADRADA OU LOSANGO H=2,0 M</t>
  </si>
  <si>
    <t>m2</t>
  </si>
  <si>
    <t xml:space="preserve">TELHA DE FIBROCIMENTO ONDULADA 6MM , DE 1,53 X 1,10M (SEM AMIANTO) </t>
  </si>
  <si>
    <t>20.866</t>
  </si>
  <si>
    <t xml:space="preserve">TELHA DE FIBROCIMENTO ONDULADA 6MM , DE 1,83 X 1,10M (SEM AMIANTO) </t>
  </si>
  <si>
    <t>20.867</t>
  </si>
  <si>
    <t xml:space="preserve">TELHA DE FIBROCIMENTO ONDULADA 6MM , DE 2,44 X 0,50M (SEM AMIANTO) </t>
  </si>
  <si>
    <t>20.868</t>
  </si>
  <si>
    <t xml:space="preserve">TELHA DE FIBROCIMENTO ONDULADA 6MM , DE 2,44 X 1,10M (SEM AMIANTO) </t>
  </si>
  <si>
    <t>20.869</t>
  </si>
  <si>
    <t xml:space="preserve">TELHA DE FIBROCIMENTO ONDULADA 8MM , DE 3,66 X 1,10M (SEM AMIANTO) </t>
  </si>
  <si>
    <t>20.870</t>
  </si>
  <si>
    <t>20.871</t>
  </si>
  <si>
    <t>TIJOLO CERÂMICO LAMINADO  5,5X11X23 CM</t>
  </si>
  <si>
    <t>20.872</t>
  </si>
  <si>
    <t>TIJOLO CERAMICO MACICO 5X10X20CM</t>
  </si>
  <si>
    <t>20.873</t>
  </si>
  <si>
    <t>TINTA / REVESTIMENTO A BASE DE RESINA EPOXI COM ALCATRAO, BICOMPONENTE</t>
  </si>
  <si>
    <t>20.874</t>
  </si>
  <si>
    <t>TINTA A BASE DE RESINA ACRILICA EMULSIONADA EM AGUA, PARA SINALIZACAO HORIZONTAL VIARIA (NBR 13699)</t>
  </si>
  <si>
    <t>20.875</t>
  </si>
  <si>
    <t>TINTA A BASE DE RESINA ACRILICA, PARA SINALIZACAO HORIZONTAL VIARIA (NBR 11862)</t>
  </si>
  <si>
    <t>20.876</t>
  </si>
  <si>
    <t>TINTA ACRILICA PARA CERAMICA</t>
  </si>
  <si>
    <t>20.877</t>
  </si>
  <si>
    <t>TINTA ACRILICA PREMIUM PARA PISO</t>
  </si>
  <si>
    <t>20.878</t>
  </si>
  <si>
    <t>TINTA ACRILICA PREMIUM, COR BRANCO FOSCO</t>
  </si>
  <si>
    <t>20.879</t>
  </si>
  <si>
    <t>TINTA ASFALTICA IMPERMEABILIZANTE DILUIDA EM SOLVENTE, PARA MATERIAIS CIMENTICIOS, METAL E MADEIRA</t>
  </si>
  <si>
    <t>20.880</t>
  </si>
  <si>
    <t>TINTA ASFALTICA IMPERMEABILIZANTE DISPERSA EM AGUA, PARA MATERIAIS CIMENTICIOS</t>
  </si>
  <si>
    <t>20.881</t>
  </si>
  <si>
    <t>TINTA BORRACHA CLORADA, ACABAMENTO SEMIBRILHO, BRANCA</t>
  </si>
  <si>
    <t>20.882</t>
  </si>
  <si>
    <t>TINTA BORRACHA CLORADA, ACABAMENTO SEMIBRILHO, CORES VIVAS</t>
  </si>
  <si>
    <t>20.883</t>
  </si>
  <si>
    <t>TINTA BORRACHA, CLORADA, ACABAMENTO SEMIBRILHO, PRETA</t>
  </si>
  <si>
    <t>20.884</t>
  </si>
  <si>
    <t>TINTA EPOXI PREMIUM, BRANCA</t>
  </si>
  <si>
    <t>20.885</t>
  </si>
  <si>
    <t>TINTA ESMALTE SINTETICO GRAFITE COM PROTECAO PARA METAIS FERROSOS</t>
  </si>
  <si>
    <t>20.886</t>
  </si>
  <si>
    <t>TINTA ESMALTE SINTETICO PREMIUM ACETINADO</t>
  </si>
  <si>
    <t>20.887</t>
  </si>
  <si>
    <t>TINTA ESMALTE SINTETICO PREMIUM BRILHANTE</t>
  </si>
  <si>
    <t>20.888</t>
  </si>
  <si>
    <t>TINTA ESMALTE SINTETICO PREMIUM FOSCO</t>
  </si>
  <si>
    <t>20.889</t>
  </si>
  <si>
    <t>TINTA LATEX ACRILICA STANDARD, COR BRANCA</t>
  </si>
  <si>
    <t>20.890</t>
  </si>
  <si>
    <t>TINTA MINERAL IMPERMEAVEL EM PO, BRANCA</t>
  </si>
  <si>
    <t>20.891</t>
  </si>
  <si>
    <t>TINTA PROTETORA SUPERFICIE METALICA ALUMINIO</t>
  </si>
  <si>
    <t>20.892</t>
  </si>
  <si>
    <t>TOALHEIRO PLASTICO TIPO DISPENSER PARA PAPEL HIGIÊNICO ROLÃO</t>
  </si>
  <si>
    <t>20.893</t>
  </si>
  <si>
    <t>TOALHEIRO PLASTICO TIPO DISPENSER PARA PAPEL TOALHA INTERFOLHADO</t>
  </si>
  <si>
    <t>20.894</t>
  </si>
  <si>
    <t>TOMADA 2P+T 10A, 250V  (APENAS MODULO)</t>
  </si>
  <si>
    <t>20.895</t>
  </si>
  <si>
    <t>TOMADA 2P+T 10A, 250V, CONJUNTO MONTADO PARA EMBUTIR 4" X 2" (PLACA + SUPORTE + MODULO)</t>
  </si>
  <si>
    <t>20.896</t>
  </si>
  <si>
    <t>TOMADA 2P+T 10A, 250V, CONJUNTO MONTADO PARA SOBREPOR 4" X 2" (CAIXA + MODULO)</t>
  </si>
  <si>
    <t>20.897</t>
  </si>
  <si>
    <t>TOMADA 2P+T 20A 250V, CONJUNTO MONTADO PARA EMBUTIR 4" X 2" (PLACA + SUPORTE + MODULO)</t>
  </si>
  <si>
    <t>20.898</t>
  </si>
  <si>
    <t>TOMADA 2P+T 20A, 250V  (APENAS MODULO)</t>
  </si>
  <si>
    <t>20.899</t>
  </si>
  <si>
    <t>TOMADA INDUSTRIAL DE EMBUTIR 3P+T 30 A, 440 V, COM TRAVA, COM PLACA</t>
  </si>
  <si>
    <t>20.900</t>
  </si>
  <si>
    <t>TOMADA INDUSTRIAL DE EMBUTIR 3P+T 30 A, 440 V, COM TRAVA, SEM PLACA</t>
  </si>
  <si>
    <t>20.901</t>
  </si>
  <si>
    <t>TOMADA PARA ANTENA DE TV, CABO COAXIAL DE 9 MM (APENAS MODULO)</t>
  </si>
  <si>
    <t>20.902</t>
  </si>
  <si>
    <t>TOMADA PARA ANTENA DE TV, CABO COAXIAL DE 9 MM, CONJUNTO MONTADO PARA EMBUTIR 4" X 2" (PLACA + SUPORTE + MODULO)</t>
  </si>
  <si>
    <t>20.903</t>
  </si>
  <si>
    <t>TOMADA RJ11, 2 FIOS (APENAS MODULO)</t>
  </si>
  <si>
    <t>20.904</t>
  </si>
  <si>
    <t>TOMADA RJ11, 2 FIOS, CONJUNTO MONTADO PARA EMBUTIR 4" X 2" (PLACA + SUPORTE + MODULO)</t>
  </si>
  <si>
    <t>20.905</t>
  </si>
  <si>
    <t>TOMADA RJ45, 8 FIOS, CAT 5E (APENAS MODULO)</t>
  </si>
  <si>
    <t>20.906</t>
  </si>
  <si>
    <t>TOMADA RJ45, 8 FIOS, CAT 5E, CONJUNTO MONTADO PARA EMBUTIR 4" X 2" (PLACA + SUPORTE + MODULO)</t>
  </si>
  <si>
    <t>20.907</t>
  </si>
  <si>
    <t>TOMADAS (2 MODULOS) 2P+T 10A, 250V, CONJUNTO MONTADO PARA EMBUTIR 4" X 2" (PLACA + SUPORTE + MODULOS)</t>
  </si>
  <si>
    <t>20.908</t>
  </si>
  <si>
    <t>TORNEIRA CROMADA DE PAREDE LONGA PARA LAVATORIO</t>
  </si>
  <si>
    <t>20.909</t>
  </si>
  <si>
    <t>TORNEIRA DE BOIA D=20MM  (3/4')</t>
  </si>
  <si>
    <t>20.910</t>
  </si>
  <si>
    <t>TORNEIRA DE BOIA D=25MM  (1')</t>
  </si>
  <si>
    <t>20.911</t>
  </si>
  <si>
    <t>TORNEIRA DE JARDIM 1/2 "</t>
  </si>
  <si>
    <t>20.912</t>
  </si>
  <si>
    <t>TORNEIRA DE JARDIM 3/4"</t>
  </si>
  <si>
    <t>20.913</t>
  </si>
  <si>
    <t>TRINCO / FECHO TIPO AVIAO, EM ZAMAC CROMADO, *60* MM, PARA JANELAS - INCLUI PARAFUSOS</t>
  </si>
  <si>
    <t>20.914</t>
  </si>
  <si>
    <t>TUBO ACO GALV C/ COSTURA DIN 2440/NBR 5580 CLASSE MEDIA DN 1.1/2" (40MM) E=3,25MM – 3,61 kg/m</t>
  </si>
  <si>
    <t>20.915</t>
  </si>
  <si>
    <t>TUBO ACO GALV C/ COSTURA DIN 2440/NBR 5580 CLASSE MEDIA DN 1.1/4" (32MM) E=3,25MM – 3,14 kg/m</t>
  </si>
  <si>
    <t>20.916</t>
  </si>
  <si>
    <t>TUBO ACO GALV C/ COSTURA DIN 2440/NBR 5580 CLASSE MEDIA DN 3/4" (20MM) E = 2,65MM – 1,58 kg/m</t>
  </si>
  <si>
    <t>20.917</t>
  </si>
  <si>
    <t>TUBO AÇO GALVANIZADO COM COSTURA, CLASSE LEVE, DN 25 MM ( 1"), E = 2,65 MM, *2,11*1 KG/M (NBR 5580)</t>
  </si>
  <si>
    <t>20.918</t>
  </si>
  <si>
    <t>TUBO DE AÇO GALVANIZADO COM COSTURA DIN 2440/NBR 5580 CLASSE MÉDIA DN 2.1/2 " (65 MM) E= 3,65MM - 6,51 KG/M</t>
  </si>
  <si>
    <t>20.919</t>
  </si>
  <si>
    <t>TUBO DE LIGAÇÃO CROMADO PARA VASO SANITÁRIO</t>
  </si>
  <si>
    <t>20.920</t>
  </si>
  <si>
    <t>TUBO PVC BRANCO P/ESGOTO D=100MM</t>
  </si>
  <si>
    <t>20.921</t>
  </si>
  <si>
    <t>TUBO PVC BRANCO P/ESGOTO D=40MM</t>
  </si>
  <si>
    <t>20.922</t>
  </si>
  <si>
    <t>TUBO PVC BRANCO P/ESGOTO D=50MM</t>
  </si>
  <si>
    <t>20.923</t>
  </si>
  <si>
    <t>TUBO PVC BRANCO P/ESGOTO D=75MM</t>
  </si>
  <si>
    <t>TUBO PVC SERIE NORMAL P/ESGOTO PREDIAL D=150MM</t>
  </si>
  <si>
    <t>TUBO PVC SOLD. MARROM D=20MM  (1/2')</t>
  </si>
  <si>
    <t>TUBO PVC SOLD. MARROM D=25MM  (3/4')</t>
  </si>
  <si>
    <t>TUBO PVC SOLD. MARROM D=32MM  (1')</t>
  </si>
  <si>
    <t>TUBO PVC SOLD. MARROM D=40MM  (1 1/4')</t>
  </si>
  <si>
    <t>TUBO PVC SOLD. MARROM D=50MM  (1 1/2')</t>
  </si>
  <si>
    <t>TUBO PVC SOLD. MARROM D=60MM  (2')</t>
  </si>
  <si>
    <t>TUBO PVC SOLD. MARROM D=75MM  (2 1/2')</t>
  </si>
  <si>
    <t>UNIÃO PVC SOLD. MARROM D=25MM  (3/4')</t>
  </si>
  <si>
    <t>UNIÃO PVC SOLD. MARROM D=50MM  (1 1/2')</t>
  </si>
  <si>
    <t>UNIÃO PVC SOLD. MARROM D=60MM  (2')</t>
  </si>
  <si>
    <t>UNIÃO PVC SOLD. MARROM D=75MM  (2 1/2')</t>
  </si>
  <si>
    <t>UNIAO TIPO STORZ, COM EMPATACAO INTERNA TIPO ANEL DE EXPANSAO, ENGATE RAPIDO 1 1/2", PARA MANGUEIRA DE COMBATE A INCENDIO PREDIAL</t>
  </si>
  <si>
    <t>UNIAO TIPO STORZ, COM EMPATACAO INTERNA TIPO ANEL DE EXPANSAO, ENGATE RAPIDO 2 1/2", PARA MANGUEIRA DE COMBATE A INCENDIO PREDIAL</t>
  </si>
  <si>
    <t>VÁLVULA AMERICANA PARA PIA</t>
  </si>
  <si>
    <t>VÁLVULA DE DESCARGA CROM.C/REG.ACOPLADO DE 1.1/2"</t>
  </si>
  <si>
    <t>VALVULA DE DESCARGA EM METAL CROMADO PARA MICTORIO COM ACIONAMENTO POR PRESSAO E FECHAMENTO AUTOMATICO</t>
  </si>
  <si>
    <t>VALVULA DE ESFERA BRUTA EM BRONZE, BITOLA 1 " (REF 1552-B)</t>
  </si>
  <si>
    <t>VALVULA DE ESFERA BRUTA EM BRONZE, BITOLA 1 1/2 " (REF 1552-B)</t>
  </si>
  <si>
    <t>VALVULA DE ESFERA BRUTA EM BRONZE, BITOLA 1 1/4 " (REF 1552-B)</t>
  </si>
  <si>
    <t>VALVULA DE ESFERA BRUTA EM BRONZE, BITOLA 1/2 " (REF 1552-B)</t>
  </si>
  <si>
    <t>VALVULA DE ESFERA BRUTA EM BRONZE, BITOLA 2 " (REF 1552-B)</t>
  </si>
  <si>
    <t>VALVULA DE ESFERA BRUTA EM BRONZE, BITOLA 3/4 " (REF 1552-B)</t>
  </si>
  <si>
    <t>VÁLVULA DE RETENÇÃO DE 1.1/2"</t>
  </si>
  <si>
    <t>VÁLVULA DE RETENÇÃO DE 1.1/4"</t>
  </si>
  <si>
    <t>VÁLVULA DE RETENÇÃO DE 2"</t>
  </si>
  <si>
    <t>VÁLVULA DE RETENÇÃO DE 2.1/2"</t>
  </si>
  <si>
    <t>VÁLVULA DE RETENÇÃO DE 3"</t>
  </si>
  <si>
    <t>VÁLVULA DE RETENÇÃO DE 3/4"</t>
  </si>
  <si>
    <t>VÁLVULA DE RETENÇÃO DE 4"</t>
  </si>
  <si>
    <t>VÁLVULA DE RETENÇÃO DE BRONZE, PE COM CRIVOS, EXTREMIDADE COM ROSCA DE 1 " PARA FUNDO DE POÇO</t>
  </si>
  <si>
    <t>VÁLVULA DE RETENÇÃO DE BRONZE, PE COM CRIVOS, EXTREMIDADE COM ROSCA DE 2 " PARA FUNDO DE POÇO</t>
  </si>
  <si>
    <t>VERNIZ SINTETICO BRILHANTE PARA MADEIRA TIPO COPAL, USO INTERNO</t>
  </si>
  <si>
    <t>VERNIZ SINTETICO BRILHANTE PARA MADEIRA, COM FILTRO SOLAR, USO INTERNO E EXTERNO (BASE SOLVENTE)</t>
  </si>
  <si>
    <t>VIDRO LISO INCOLOR 10 MM - SEM COLOCACAO</t>
  </si>
  <si>
    <t>VIDRO LISO INCOLOR 6 MM - SEM COLOCACAO</t>
  </si>
  <si>
    <t>VIDRO LISO INCOLOR 8MM  -  SEM COLOCACAO</t>
  </si>
  <si>
    <t>VIDRO TEMPERADO INCOLOR E = 10 MM, SEM COLOCACAO</t>
  </si>
  <si>
    <t>VIDRO TEMPERADO INCOLOR E = 6 MM, SEM COLOCACAO</t>
  </si>
  <si>
    <t>VIDRO TEMPERADO INCOLOR E = 8 MM, SEM COLOCACAO</t>
  </si>
  <si>
    <t>VIDRO TEMPERADO INCOLOR PARA PORTA DE ABRIR, E = 10 MM (SEM FERRAGENS E SEM COLOCACAO)</t>
  </si>
  <si>
    <t>C - Subtotal Item 20 - Lista de peças de reposição</t>
  </si>
  <si>
    <t>Item 21 - Serviços Eventuais</t>
  </si>
  <si>
    <t xml:space="preserve">ITEM </t>
  </si>
  <si>
    <t>DESCRIÇÃO DOS SERVIÇOS</t>
  </si>
  <si>
    <t>UNIDADE</t>
  </si>
  <si>
    <t>QUANTIDADE ESTIMADA</t>
  </si>
  <si>
    <t>PREÇO UNITÁRIO</t>
  </si>
  <si>
    <t>PREÇO TOTAL</t>
  </si>
  <si>
    <t>21.1</t>
  </si>
  <si>
    <t>ALVENARIA DE VEDAÇÃO DE BLOCOS CERÂMICOS FURADOS NA HORIZONTAL DE 9X19X19 CM M (ESPESSURA 9CM) DE PAREDES COM ÁREA LÍQUIDA MAIOR OU IGUAL A 6M² COM VÃOS E ARGAMASSA DE ASSENTAMENTO COM PREPARO EM BETONEIRA. AF_06/2014</t>
  </si>
  <si>
    <t>21.2</t>
  </si>
  <si>
    <t>ARGAMASSA TRAÇO 1:3 (EM VOLUME DE CIMENTO E AREIA MÉDIA ÚMIDA) COM ADIÇÃO DE IMPERMEABILIZANTE, PREPARO MANUAL. AF_08/2019</t>
  </si>
  <si>
    <t>21.3</t>
  </si>
  <si>
    <t xml:space="preserve">CAIACAO EM MEIO FIO </t>
  </si>
  <si>
    <t>21.4</t>
  </si>
  <si>
    <t>CHAPISCO APLICADO EM ALVENARIAS E ESTRUTURAS DE CONCRETO INTERNAS, COM ROLO PARA TEXTURA ACRÍLICA. ARGAMASSA TRAÇO 1:4 E EMULSÃO POLIMÉRICA (ADESIVO)COM PREPARO EM BETONEIRA 400L. AF_06/2014</t>
  </si>
  <si>
    <t>21.5</t>
  </si>
  <si>
    <t>CONCRETO FCK = 25MPA, TRAÇO 1:2,3:2,7 (CIMENTO/ AREIA MÉDIA/ BRITA 1),REPARO MECÂNICO COM BETONEIRA 400 L. AF_07/2016</t>
  </si>
  <si>
    <t>21.6</t>
  </si>
  <si>
    <t>CONCRETO MAGRO PARA LASTRO, TRAÇO 1:4,5:4,5 (CIMENTO/ AREIA MÉDIA/ BRITA 1)  - PREPARO MECÂNICO COM BETONEIRA 600 L. AF_07/2016</t>
  </si>
  <si>
    <t>21.7</t>
  </si>
  <si>
    <t>CONTRAPISO EM ARGAMASSA TRAÇO 1:4 (CIMENTO E AREIA), PREPARO MECÂNICO COM BETONEIRA 400 L, APLICADO EM ÁREAS SECAS SOBRE LAJE, ADERIDO, ESPESSURA CM AF_06/2014</t>
  </si>
  <si>
    <t>21.8</t>
  </si>
  <si>
    <t>Demolição de lajes, de forma manual, sem reaproveitamento. AF 12/2017 (Forro estruturado).</t>
  </si>
  <si>
    <t>21.9</t>
  </si>
  <si>
    <t>Demolição de revestimento cerâmico, de forma manual, sem reaproveitamento.</t>
  </si>
  <si>
    <t>21.10</t>
  </si>
  <si>
    <t>ESCAVAÇÃO MECANIZADA DE VALA COM PROF. MAIOR QUE 1,5 M ATÉ 3,0 M (MÉDIA ENTRE MONTANTE E JUSANTE/UMA COMPOSIÇÃO POR TRECHO), COM ESCAVADEIRA HIDRÁULICA (0,8 M³/111 HP), LARGURA ATÉ 1,5 M, EM SOLO DE 1A CATEGORIA, EM LOCAIS COM ALTO NÍVEL DE INTERFERÊNCIA. AF_01/2015</t>
  </si>
  <si>
    <t>21.11</t>
  </si>
  <si>
    <t>ESCAVACAO, CARGA E TRANSPORTE DE MATERIAL DE 1A CATEGORIA COM TRATOR SOBRE ESTEIRAS 347 HP E CACAMBA 6M³, DMT 50 A 200M</t>
  </si>
  <si>
    <t>21.12</t>
  </si>
  <si>
    <t>ESCORAMENTO DE VALA, TIPO PONTALETEAMENTO, COM PROFUNDIDADE DE 1,5 A 3,0 M, LARGURA MAIOR OU IGUAL A 1,5 M E MENOR QUE 2,5 M, EM LOCAL COM NÍVEL ALTO DE INTERFERÊNCIA. AF_06/2016</t>
  </si>
  <si>
    <t>21.13</t>
  </si>
  <si>
    <t>EXECUÇÃO DE PASSEIO (CALÇADA) OU PISO DE CONCRETO COM CONCRETO MOLDADO IN LOCO, FEITO EM OBRA, ACABAMENTO CONVENCIONAL, ESPESSURA 6 CM, ARMADO. AF_07/2016</t>
  </si>
  <si>
    <t>21.14</t>
  </si>
  <si>
    <t>EXECUÇÃO DE REVESTIMENTO DE CONCRETO PROJETADO COM ESPESSURA DE 7 CM, ARMADO COM TELA, INCLINAÇÃO MENOR QUE 90°, APLICAÇÃO CONTÍNUA, UTILIZANDO EQUIPAMENTO DE PROJEÇÃO COM 6 M³/H DE CAPACIDADE. AF_01/2016.</t>
  </si>
  <si>
    <t>21.15</t>
  </si>
  <si>
    <t>Fabricação de fôrma para estrutura em chapa de madeira compensada plastificada, E= 18 mm.</t>
  </si>
  <si>
    <t>21.16</t>
  </si>
  <si>
    <t>FIXAÇÃO (ENCUNHAMENTO) DE ALVENARIA DE VEDAÇÃO COM TIJOLO MACIÇO. AF_03/2016</t>
  </si>
  <si>
    <t>21.17</t>
  </si>
  <si>
    <t>IMPERMEABILIZAÇÃO DE PAREDES COM ARGAMASSA DE CIMENTO E AREIA, COM ADITIVO IMPERMEABILIZANTE, E = 2CM. AF_06/2018</t>
  </si>
  <si>
    <t>21.18</t>
  </si>
  <si>
    <t>IMPERMEABILIZAÇÃO DE PISO COM ARGAMASSA DE CIMENTO E AREIA, COM ADITIVO IMPERMEABILIZANTE, E = 2CM. AF_06/2018</t>
  </si>
  <si>
    <t>21.19</t>
  </si>
  <si>
    <t>IMPERMEABILIZAÇÃO DE SUPERFÍCIE COM ARGAMASSA POLIMÉRICA / MEMBRANA ACRÍLICA, 3 DEMÃOS. AF_06/2018</t>
  </si>
  <si>
    <t>21.20</t>
  </si>
  <si>
    <t>IMPERMEABILIZAÇÃO DE SUPERFÍCIE COM ARGAMASSA POLIMÉRICA / MEMBRANA ACRÍLICA, 4 DEMÃOS, REFORÇADA COM VÉU DE POLIÉSTER (MAV). AF_06/2018</t>
  </si>
  <si>
    <t>21.21</t>
  </si>
  <si>
    <t xml:space="preserve">IMPERMEABILIZAÇÃO DE SUPERFÍCIE COM EMULSÃO ASFÁLTICA, 2 DEMÃOS AF_06/2018 </t>
  </si>
  <si>
    <t>21.22</t>
  </si>
  <si>
    <t>IMPERMEABILIZAÇÃO DE SUPERFÍCIE COM MANTA ASFÁLTICA, UMA CAMADA, INCLUSIVE APLICAÇÃO DE PRIMER ASFÁLTICO, E=3MM. AF_06/2018</t>
  </si>
  <si>
    <t>21.23</t>
  </si>
  <si>
    <t>LASTRO COM PREPARO DE FUNDO, LARGURA MAIOR OU IGUAL A 1,5 M, COM CAMADA DE AREIA, LANÇAMENTO MANUAL, EM LOCAL COM NÍVEL ALTO DE INTERFERÊNCIA. AF_06/2016</t>
  </si>
  <si>
    <t>21.24</t>
  </si>
  <si>
    <t>MASSA ÚNICA, PARA RECEBIMENTO DE PINTURA, EM ARGAMASSA TRAÇO 1:2:8, PREPARO MECÂNICO COM BETONEIRA 400L, APLICADA MANUALMENTE EM FACES INTERNAS DE PAREDES, ESPESSURA DE 20MM, COM EXECUÇÃO DE TALISCAS. AF_06/2014.</t>
  </si>
  <si>
    <t>21.25</t>
  </si>
  <si>
    <t>MONTAGEM E DESMONTAGEM DE FÔRMA DE LAJE MACIÇA COM ÁREA MÉDIA MAIOR QUE 20 M2
M², PÉ-DIREITO SIMPLES, EM CHAPA DE MADEIRA COMPENSADA PLASTIFICADA, 10 U
TILIZAÇÕES. AF_12/2015</t>
  </si>
  <si>
    <t>21.26</t>
  </si>
  <si>
    <t>PREPARO DE FUNDO DE VALA COM LARGURA MENOR QUE 1,5 M, EM LOCAL COM NÍVEL ALTO DE INTERFERÊNCIA. AF_06/2016</t>
  </si>
  <si>
    <t>21.27</t>
  </si>
  <si>
    <t>PROTEÇÃO MECÂNICA DE SUPERFICIE HORIZONTAL COM ARGAMASSA DE CIMENTO E AREIA, TRAÇO 1:3, E=5CM. AF_06/2018</t>
  </si>
  <si>
    <t>21.28</t>
  </si>
  <si>
    <t>REATERRO MANUAL APILOADO COM SOQUETE. AF_10/2017</t>
  </si>
  <si>
    <t>21.29</t>
  </si>
  <si>
    <t>REATERRO MANUAL DE VALAS COM COMPACTAÇÃO MECANIZADA. AF_04/2016</t>
  </si>
  <si>
    <t>21.30</t>
  </si>
  <si>
    <t>Remoção de portas, de forma manual, sem aproveitamento. AF 12/2017</t>
  </si>
  <si>
    <t>21.31</t>
  </si>
  <si>
    <t>REMOÇÃO DE RAÍZES REMANESCENTES DE TRONCO DE ÁRVORE COM DIÂMETRO MAIOR OU IGUAL A 0,20 M E MENOR QUE 0,40 M.AF_05/2018</t>
  </si>
  <si>
    <t>un.</t>
  </si>
  <si>
    <t>21.32</t>
  </si>
  <si>
    <t>SINALIZACAO HORIZONTAL COM TINTA RETRORREFLETIVA A BASE DE RESINA ACRILICA COM MICROESFERAS DE VIDRO</t>
  </si>
  <si>
    <t>21.33</t>
  </si>
  <si>
    <t>Tapume com telha metálica, telha de aço zincado trapezoidal, A= 40 mm, E=0,5 mm, sem pintura</t>
  </si>
  <si>
    <t>21.34</t>
  </si>
  <si>
    <t>Telhamento com telha de aço/alumínio E=0,5 mm, com até 2 águas, incluso içamento. AF 07/2019</t>
  </si>
  <si>
    <t>21.35</t>
  </si>
  <si>
    <t>TRANSPORTE COM CAMINHÃO BASCULANTE DE 6 M3, EM VIA URBANA PAVIMENTADA, DMT ACIMA DE 30 KM (UNIDADE: TXKM). AF_01/2018</t>
  </si>
  <si>
    <t>TXKM</t>
  </si>
  <si>
    <t>21.36</t>
  </si>
  <si>
    <t>TRATAMENTO DE JUNTA DE DILATAÇÃO COM MANTA ASFÁLTICA ADERIDA COM MAÇARICO. AF_06/2018</t>
  </si>
  <si>
    <t>21.37</t>
  </si>
  <si>
    <t>Serviço de instalação com fornecimento de persiana vertical em juta resinada com lâminas de 90mm de largura</t>
  </si>
  <si>
    <t>Serviço de instalação com fornecimento de persiana vertical em juta resinada com blackout com lâminas de 90mm de largura</t>
  </si>
  <si>
    <t>21.39</t>
  </si>
  <si>
    <t xml:space="preserve">	
Serviço de instalação com fornecimento de persiana vertical em PVC com lâminas de 90mm de largura</t>
  </si>
  <si>
    <t>D - Subtotal Item 21 - Serviços Eventuais</t>
  </si>
  <si>
    <t>Item 22 - Aluguel de máquinas e equipamentos</t>
  </si>
  <si>
    <t>22.1</t>
  </si>
  <si>
    <t>BETONEIRA CAPACIDADE NOMINAL 400 L, CAPACIDADE DE MISTURA 310 L, MOTOR A DIESEL POTÊNCIA 5,0 HP, SEM CARREGADOR</t>
  </si>
  <si>
    <t>h</t>
  </si>
  <si>
    <t>22.2</t>
  </si>
  <si>
    <t>CAMINHÃO BASCULANTE 14 M3, COM CAVALO MECÂNICO DE CAPACIDADE MÁXIMA DE TRAÇÃO COMBINADO DE 36000 KG, POTÊNCIA 286 CV, INCLUSIVE SEMIREBOQUE COM CAÇAMBA METÁLICA</t>
  </si>
  <si>
    <t>22.3</t>
  </si>
  <si>
    <t>COMPACTADOR DE SOLOS DE PERCUSÃO (SOQUETE) COM MOTOR A GASOLINA, POTÊNCIA 3 CV</t>
  </si>
  <si>
    <t>22.4</t>
  </si>
  <si>
    <t>CORTADORA DE PISO COM MOTOR 4 TEMPOS A GASOLINA, POTÊNCIA DE 13 HP, COM DISCO DE CORTE DIAMANTADO SEGMENTADO PARA CONCRETO, DIÂMETRO DE 350 MM, FURO DE 1" (14 X 1")</t>
  </si>
  <si>
    <t>22.5</t>
  </si>
  <si>
    <t>ESCAVADEIRA HIDRÁULICA SOBRE ESTEIRAS, CAÇAMBA 0,80 M3, PESO OPERACIONAL 7 T, POTENCIA BRUTA 111 HP</t>
  </si>
  <si>
    <t>22.6</t>
  </si>
  <si>
    <t>GRUA ASCENCIONAL, LANÇA DE 30 M, CAPACIDADE DE 1,0 T A 30 M, ALTURA ATÉ 39 M</t>
  </si>
  <si>
    <t>22.7</t>
  </si>
  <si>
    <t>GUINDASTE HIDRÁULICO AUTOPROPELIDO, COM LANÇA TELESCÓPICA 28,80 M, CAPACIDADE MÁXIMA 30 T, POTÊNCIA 97 KW, TRAÇÃO 4 X 4</t>
  </si>
  <si>
    <t>22.8</t>
  </si>
  <si>
    <t>LOCAÇÃO DE ANDAIME METALICO TIPO FACHADEIRO, LARGURA DE 1,20 M, ALTURA POR PECA DE 2,0 M, INCLUINDO SAPATAS E ITENS NECESSARIOS A INSTALACAO</t>
  </si>
  <si>
    <t>m²/mês</t>
  </si>
  <si>
    <t>22.9</t>
  </si>
  <si>
    <t>COBERTURA PARA PROTEÇÃO DE PEDESTRES SOBRE ESTRUTURA DE ANDAIME, INCLUSIVE MONTAGEM E DESMONTAGEM. AF_11/2017</t>
  </si>
  <si>
    <t>22.10</t>
  </si>
  <si>
    <t xml:space="preserve">COLOCAÇÃO DE TELA EM ANDAIME FACHADEIRO. AF_11/2017 </t>
  </si>
  <si>
    <t>22.11</t>
  </si>
  <si>
    <t>LOCAÇÃO DE ANDAIME METALICO TUBULAR DE ENCAIXE, TIPO DE TORRE, COM LARGURA DE 1 ATE 1,5 M E ALTURA DE *1,00* M</t>
  </si>
  <si>
    <t>22.12</t>
  </si>
  <si>
    <t>MONTAGEM E DESMONTAGEM DE ANDAIME TUBULAR TIPO TORRE (EXCLUSIVE ANDAIME E LIMPEZA). AF_11/2017</t>
  </si>
  <si>
    <t>22.13</t>
  </si>
  <si>
    <t>LOCAÇÃO DE ANDAIME SUSPENSO OU BALANCIM MANUAL, CAPACIDADE DE CARGA TOTAL DE APROXIMADAMENTE 250 KG/M2, PLATAFORMA DE 1,50 M X 0,80 M (C X L), CABO DE 45 M</t>
  </si>
  <si>
    <t>mês</t>
  </si>
  <si>
    <t>22.14</t>
  </si>
  <si>
    <t>LOCAÇÃO DE ESCORA METALICA TELESCOPICA, COM ALTURA REGULAVEL DE *1,80* A *3,20* M, COM CAPACIDADE DE CARGA DE NO MINIMO 1000 KGF (10 KN), INCLUSO TRIPE E FORCADO</t>
  </si>
  <si>
    <t>22.15</t>
  </si>
  <si>
    <t>MONTAGEM E DESMONTAGEM DE ANDAIME MODULAR FACHADEIRO, COM PISO METÁLICO PARA EDIFICAÇÕES COM MÚLTIPLOS PAVIMENTOS (EXCLUSIVE ANDAIME E LIMPEZA). AF_11/2017</t>
  </si>
  <si>
    <t>22.16</t>
  </si>
  <si>
    <t>PERFURATRIZ PNEUMATICA MANUAL DE PESO MEDIO, MARTELETE, 18KG, COMPRIMENTO MÁXIMO DE CURSO DE 6 M, DIAMETRO DO PISTAO DE 5,5 CM - CHP DIURNO AF_11/2016 (MARTELETE)</t>
  </si>
  <si>
    <t>H</t>
  </si>
  <si>
    <t>22.17</t>
  </si>
  <si>
    <t xml:space="preserve">PLATAFORMA DE PROTEÇÃO PRINCIPAL PARA ALVENARIA ESTRUTURAL PARA SER APOIADA EM ANDAIME, INCLUSIVE MONTAGEM E DESMONTAGEM. AF_11/2017 </t>
  </si>
  <si>
    <t>22.18</t>
  </si>
  <si>
    <t>POLIDORA DE PISO (POLITRIZ), PESO DE 100KG, DIÂMETRO 450 MM, MOTOR ELÉTRICO, POTÊNCIA 4 HP</t>
  </si>
  <si>
    <t>22.19</t>
  </si>
  <si>
    <t>RETROESCAVADEIRA SOBRE RODAS COM CARREGADEIRA, TRAÇÃO 4X2, POTÊNCIA LÍQ. 79 HP, CAÇAMBA CARREG. CAP. MÍN. 1 M3, CAÇAMBA RETRO CAP. 0,20 M3, PESO OPERACIONAL MÍN. 6.570 KG, PROFUNDIDADE ESCAVAÇÃO MÁX. 4,37 M - CHP DIURNO. AF_06/2014</t>
  </si>
  <si>
    <t>22.20</t>
  </si>
  <si>
    <t>ROLO COMPACTADOR VIBRATÓRIO DE UM CILINDRO AÇO LISO, POTÊNCIA 80 HP, PESO OPERACIONAL MÁXIMO 8,1 T, IMPACTO DINÂMICO 16,15 / 9,5 T, LARGURA DE TRABALHO 1,68 M - MANUTENÇÃO. AF_06/2014</t>
  </si>
  <si>
    <t>22.21</t>
  </si>
  <si>
    <t>ROLO COMPACTADOR VIBRATÓRIO PÉ DE CARNEIRO PARA SOLOS, POTÊNCIA 80 HP, PESO OPERACIONAL SEM/COM LASTRO 7,4 / 8,8 T, LARGURA DE TRABALHO 1,68 M</t>
  </si>
  <si>
    <t>22.22</t>
  </si>
  <si>
    <t>ROLO COMPACTADOR VIBRATORIO TANDEM, ACO LISO, POTENCIA 125 HP, PESO SEM/COM LASTRO 10,20/11,65 T, LARGURA DE TRABALHO 1,73 M</t>
  </si>
  <si>
    <t>22.23</t>
  </si>
  <si>
    <t xml:space="preserve">MARTELETE OU ROMPEDOR PNEUMÁTICO MANUAL, 28 KG, COM SILENCIADOR </t>
  </si>
  <si>
    <t>22.24</t>
  </si>
  <si>
    <t xml:space="preserve">MARTELO DEMOLIDOR PNEUMÁTICO MANUAL, 32 KG </t>
  </si>
  <si>
    <t>22.25</t>
  </si>
  <si>
    <t>MINICARREGADEIRA SOBRE RODAS POTENCIA 47HP CAPACIDADE OPERACAO 646 KG, COM VASSOURA MECÂNICA ACOPLADA</t>
  </si>
  <si>
    <t>22.26</t>
  </si>
  <si>
    <t>RÉGUA VIBRATÓRIA DUPLA PARA CONCRETO, PESO DE 60KG, COMPRIMENTO 4 M, COM MOTOR A GASOLINA, POTÊNCIA 5,5 HP</t>
  </si>
  <si>
    <t>22.27</t>
  </si>
  <si>
    <t>SERRA CIRCULAR DE BANCADA COM MOTOR ELÉTRICO POTÊNCIA DE 5HP, COM COIFA PARA DISCO 10" - CHP DIURNO. AF_08/2015</t>
  </si>
  <si>
    <t>22.28</t>
  </si>
  <si>
    <t>TRATOR DE PNEUS COM POTÊNCIA DE 85 CV, TRAÇÃO 4X4, COM GRADE DE DISCOS ACOPLADA - CHP DIURNO. AF_02/2017</t>
  </si>
  <si>
    <t>22.29</t>
  </si>
  <si>
    <t>TRATOR DE ESTEIRAS, POTÊNCIA 170 HP, PESO OPERACIONAL 19 T, CAÇAMBA 5,2 M3 - CHP DIURNO. AF_06/2014</t>
  </si>
  <si>
    <t>Total do Grupo 1</t>
  </si>
  <si>
    <t>Valor Total</t>
  </si>
  <si>
    <t>Código SINAPI</t>
  </si>
  <si>
    <t>-</t>
  </si>
  <si>
    <t>PEÇAS DE REPOSIÇÃO</t>
  </si>
  <si>
    <t>FONTE</t>
  </si>
  <si>
    <t>CÓDIGO</t>
  </si>
  <si>
    <t>SINAPI</t>
  </si>
  <si>
    <t>TOTAL</t>
  </si>
  <si>
    <t>87445/87446</t>
  </si>
  <si>
    <t>89876/89877</t>
  </si>
  <si>
    <t>95264/95265</t>
  </si>
  <si>
    <t>91283/91285</t>
  </si>
  <si>
    <t>5631/5632</t>
  </si>
  <si>
    <t>93272/93274</t>
  </si>
  <si>
    <t>89272/89273</t>
  </si>
  <si>
    <t>95620/95621</t>
  </si>
  <si>
    <t>95276/95277</t>
  </si>
  <si>
    <t>5680/5681</t>
  </si>
  <si>
    <t>5684/5685</t>
  </si>
  <si>
    <t>73436/93244</t>
  </si>
  <si>
    <t>95631/95632</t>
  </si>
  <si>
    <t>5795/5952</t>
  </si>
  <si>
    <t>95258/95259</t>
  </si>
  <si>
    <t>96156/96158</t>
  </si>
  <si>
    <t>95270/95271</t>
  </si>
  <si>
    <t>91692/91693</t>
  </si>
  <si>
    <t>96028/96029</t>
  </si>
  <si>
    <t>5847/5849</t>
  </si>
  <si>
    <t xml:space="preserve">Serviço de Gerenciamento de Manutenção </t>
  </si>
  <si>
    <t>Valor Hora</t>
  </si>
  <si>
    <t>ENGENHEIRO CIVIL DE OBRA JUNIOR</t>
  </si>
  <si>
    <t>ENGENHEIRO ELETRICISTA</t>
  </si>
  <si>
    <t>ENGENHEIRO CIVIL JUNIOR</t>
  </si>
  <si>
    <t>Total</t>
  </si>
  <si>
    <t>Média</t>
  </si>
  <si>
    <t>Subtotal estimado Anual</t>
  </si>
  <si>
    <t>21.38</t>
  </si>
  <si>
    <t>20.865</t>
  </si>
  <si>
    <t>Total do Item 20 - Lista de Peças de Reposição</t>
  </si>
  <si>
    <t>DISJUNTOR MONOFASICO 16A, 2KA (220V)</t>
  </si>
  <si>
    <t>DISJUNTOR MONOFASICO 63A, 2KA (220V)</t>
  </si>
  <si>
    <t>DISJUNTOR TERMOMAGNETICO TRIFÁSICO  100A, 35KA</t>
  </si>
  <si>
    <t>DISJUNTOR TERMOMAGNETICO TRIFÁSICO  200A, 35KA</t>
  </si>
  <si>
    <t>DISJUNTOR TERMOMAGNETICO TRIFÁSICO  32A, 35KA</t>
  </si>
  <si>
    <t>DISJUNTOR TERMOMAGNETICO TRIFÁSICO  25A, 35KA</t>
  </si>
  <si>
    <t>DISJUNTOR TERMOMAGNETICO TRIFÁSICO  20A, 35KA</t>
  </si>
  <si>
    <t>DISJUNTOR TERMOMAGNETICO TRIFÁSICO  40A, 35KA</t>
  </si>
  <si>
    <t>DISJUNTOR TERMOMAGNETICO TRIFÁSICO  50A, 35KA</t>
  </si>
  <si>
    <t>DISJUNTOR TERMOMAGNETICO TRIFÁSICO  70A, 35KA</t>
  </si>
  <si>
    <t>Tipo</t>
  </si>
  <si>
    <t>Uniformes/Materiais/ Equipamentos/Epis/Ferramental Básicos</t>
  </si>
  <si>
    <t>Prazo de Vida útil (anos) segundo IN 1700/17 do RFB</t>
  </si>
  <si>
    <t>Valor Unitário</t>
  </si>
  <si>
    <t>A - Uniformes</t>
  </si>
  <si>
    <t>A.1</t>
  </si>
  <si>
    <t>Uniforme</t>
  </si>
  <si>
    <t>Jaleco de brim com bolso fechado até a altura do peitoral</t>
  </si>
  <si>
    <t>A.2</t>
  </si>
  <si>
    <t>A.3</t>
  </si>
  <si>
    <t>Calça de brim ou jeans</t>
  </si>
  <si>
    <t>A.4</t>
  </si>
  <si>
    <t>Par de meias, atoalhadas 100% algodão</t>
  </si>
  <si>
    <t>Subtotal Uniformes</t>
  </si>
  <si>
    <t>EQUIPES DE HIDRAÚLICA</t>
  </si>
  <si>
    <t>Equipamentos/Ferramental Básico</t>
  </si>
  <si>
    <t>B - Equipamento</t>
  </si>
  <si>
    <t>B.1</t>
  </si>
  <si>
    <t>Equipamento</t>
  </si>
  <si>
    <t>Escada de alumínio 7 degraus</t>
  </si>
  <si>
    <t>B.2</t>
  </si>
  <si>
    <t>Escada extensível 15 x 2 degraus</t>
  </si>
  <si>
    <t>B.3</t>
  </si>
  <si>
    <t>Lanterna portátil</t>
  </si>
  <si>
    <t>B.4</t>
  </si>
  <si>
    <t>Furadeira de impacto 750 w (3/8')</t>
  </si>
  <si>
    <t>B.5</t>
  </si>
  <si>
    <t>Trena com 5 metros</t>
  </si>
  <si>
    <t>B.6</t>
  </si>
  <si>
    <t>Ponteiro 3/4 x 10</t>
  </si>
  <si>
    <t>B.7</t>
  </si>
  <si>
    <t>Talhadeira grande 3/4 * 12</t>
  </si>
  <si>
    <t>B.8</t>
  </si>
  <si>
    <t>Martelo 27 mm</t>
  </si>
  <si>
    <t>B.9</t>
  </si>
  <si>
    <t>Marreta 2 kg</t>
  </si>
  <si>
    <t>B.10</t>
  </si>
  <si>
    <t xml:space="preserve">Arco de Serra 12" </t>
  </si>
  <si>
    <t>B.11</t>
  </si>
  <si>
    <t>Chave de grifo 8"</t>
  </si>
  <si>
    <t>B.12</t>
  </si>
  <si>
    <t>Chave de grifo 18"</t>
  </si>
  <si>
    <t>B.13</t>
  </si>
  <si>
    <t>Chave de grifo 36"</t>
  </si>
  <si>
    <t>B.14</t>
  </si>
  <si>
    <t>Chave grifo para lavatório 11"</t>
  </si>
  <si>
    <t>B.15</t>
  </si>
  <si>
    <t>Alicate universal 8"</t>
  </si>
  <si>
    <t>B.16</t>
  </si>
  <si>
    <t>Alicate bico de papagaio 12"</t>
  </si>
  <si>
    <t>B.17</t>
  </si>
  <si>
    <t>Alicate de pressão 10"</t>
  </si>
  <si>
    <t>B.18</t>
  </si>
  <si>
    <t xml:space="preserve">Chave canhão para valvula de descarga </t>
  </si>
  <si>
    <t>B.19</t>
  </si>
  <si>
    <t>Jogo de chave de fenda</t>
  </si>
  <si>
    <t>B.20</t>
  </si>
  <si>
    <t>Jogo de chave de philips</t>
  </si>
  <si>
    <t>B.21</t>
  </si>
  <si>
    <t>Jogo de chave de boca (mm)</t>
  </si>
  <si>
    <t>B.22</t>
  </si>
  <si>
    <t>Chave de catraca com soquete estriado longo  1/2</t>
  </si>
  <si>
    <t>B.23</t>
  </si>
  <si>
    <t>Chave inglesa 12 "</t>
  </si>
  <si>
    <t>B.24</t>
  </si>
  <si>
    <t>Jogo de chave allen (mm)</t>
  </si>
  <si>
    <t>B.25</t>
  </si>
  <si>
    <t>Espatula 1 1/2 "</t>
  </si>
  <si>
    <t>B.26</t>
  </si>
  <si>
    <t>Raspador de rejunte</t>
  </si>
  <si>
    <t>B.27</t>
  </si>
  <si>
    <t>Grosa com cabo 10"</t>
  </si>
  <si>
    <t>B.28</t>
  </si>
  <si>
    <t>Torno de bancada para encanador nº 6</t>
  </si>
  <si>
    <t>B.29</t>
  </si>
  <si>
    <t>Bolsa para ferramenta 31 cm</t>
  </si>
  <si>
    <t>B.30</t>
  </si>
  <si>
    <t>Desentupidor manual de pia e lavatório</t>
  </si>
  <si>
    <t>B.31</t>
  </si>
  <si>
    <t>Desentupidor manual de vaso sanitário</t>
  </si>
  <si>
    <t>B.32</t>
  </si>
  <si>
    <t>Jogo de serra copo - Diamantada - Com suporte de guia</t>
  </si>
  <si>
    <t>B.33</t>
  </si>
  <si>
    <t>Jogo de Broca aço rápido</t>
  </si>
  <si>
    <t>B.34</t>
  </si>
  <si>
    <t>Jogo de Broca Vídia</t>
  </si>
  <si>
    <t>B.35</t>
  </si>
  <si>
    <t>Bomba elétrica, com "kit" para desentupir esgoto (roto rooter)</t>
  </si>
  <si>
    <t>Equipamento de Proteção Indicidual</t>
  </si>
  <si>
    <t>C - EPI</t>
  </si>
  <si>
    <t>C.1</t>
  </si>
  <si>
    <t>EPI</t>
  </si>
  <si>
    <t>Bota de proteção</t>
  </si>
  <si>
    <t>C.2</t>
  </si>
  <si>
    <t>Macacão para troncos inferiores e superiores para operações em água</t>
  </si>
  <si>
    <t>C.3</t>
  </si>
  <si>
    <t>Óculos de proteção</t>
  </si>
  <si>
    <t>C.4</t>
  </si>
  <si>
    <t>Respirador purificador de ar contra vapores</t>
  </si>
  <si>
    <t>C.5</t>
  </si>
  <si>
    <t>Protetor auricular</t>
  </si>
  <si>
    <t>C.6</t>
  </si>
  <si>
    <t>Capacete</t>
  </si>
  <si>
    <t>C.7</t>
  </si>
  <si>
    <t>Luva de Borracha</t>
  </si>
  <si>
    <t>C.8</t>
  </si>
  <si>
    <t>Cinturão de segurança com dispositivo trava-quedas</t>
  </si>
  <si>
    <t>Subtotal Equipamento</t>
  </si>
  <si>
    <t>EQUIPES DE ELÉTRICA/REDE/ELETROTECNICO/ELETROMECANICO</t>
  </si>
  <si>
    <t>D - Equipamento</t>
  </si>
  <si>
    <t>D.2</t>
  </si>
  <si>
    <t>D.3</t>
  </si>
  <si>
    <t>D.4</t>
  </si>
  <si>
    <t>D.5</t>
  </si>
  <si>
    <t>D.6</t>
  </si>
  <si>
    <t xml:space="preserve">Multimetro com Alicate Amperímetro </t>
  </si>
  <si>
    <t>D.7</t>
  </si>
  <si>
    <t>Luxímetro</t>
  </si>
  <si>
    <t>D.8</t>
  </si>
  <si>
    <t>D.9</t>
  </si>
  <si>
    <t>Terrômetro</t>
  </si>
  <si>
    <t>D.10</t>
  </si>
  <si>
    <t>Parafusadeira a bateria -20v</t>
  </si>
  <si>
    <t>D.11</t>
  </si>
  <si>
    <t>Estilete 25 mm</t>
  </si>
  <si>
    <t>D.12</t>
  </si>
  <si>
    <t>Localizador de cabos de rede e de cabos de telefonia</t>
  </si>
  <si>
    <t>D.13</t>
  </si>
  <si>
    <t>Testador de cabo UTP</t>
  </si>
  <si>
    <t>D.14</t>
  </si>
  <si>
    <t>Detector de tensão - 90 a 1.000V</t>
  </si>
  <si>
    <t>D.15</t>
  </si>
  <si>
    <t>Termometro a Laser</t>
  </si>
  <si>
    <t>D.16</t>
  </si>
  <si>
    <t>D.17</t>
  </si>
  <si>
    <t>Alicate de corte diagonal com cabo isolado 6"</t>
  </si>
  <si>
    <t>D.18</t>
  </si>
  <si>
    <t>Alicate de bico meia cana reto com cabo isolado 6"</t>
  </si>
  <si>
    <t>D.19</t>
  </si>
  <si>
    <t>Alicate cortador, descascador e desencapador de fio</t>
  </si>
  <si>
    <t>D.20</t>
  </si>
  <si>
    <t>D.21</t>
  </si>
  <si>
    <t>D.22</t>
  </si>
  <si>
    <t>D.23</t>
  </si>
  <si>
    <t>Alicate de prensagem de terminal elétrico</t>
  </si>
  <si>
    <t>D.24</t>
  </si>
  <si>
    <t>Alicate de crimpagem para conectorização de cabeamento UTP (RJ-45, RJ-11 e RJ-9)</t>
  </si>
  <si>
    <t>D.25</t>
  </si>
  <si>
    <t>Alicate de inserção punch/down com impacto e corte</t>
  </si>
  <si>
    <t>D.26</t>
  </si>
  <si>
    <t>Alicate de crimpagem hidraulico até 70 mm</t>
  </si>
  <si>
    <t>D.27</t>
  </si>
  <si>
    <t>Analizador e certificador de cabos UTP</t>
  </si>
  <si>
    <t>D.28</t>
  </si>
  <si>
    <t>D.29</t>
  </si>
  <si>
    <t>Nível de mão magnético 12 "</t>
  </si>
  <si>
    <t>D.30</t>
  </si>
  <si>
    <t>Jogo de serra copo - Aço Rápido - Com suporte de guia</t>
  </si>
  <si>
    <t>D.31</t>
  </si>
  <si>
    <t>D.32</t>
  </si>
  <si>
    <t>Lima Redonda Bastarda 10"</t>
  </si>
  <si>
    <t>D.33</t>
  </si>
  <si>
    <t>Fasímetro</t>
  </si>
  <si>
    <t>D.34</t>
  </si>
  <si>
    <t>Jogo de Bit</t>
  </si>
  <si>
    <t>E - EPI</t>
  </si>
  <si>
    <t>E.1</t>
  </si>
  <si>
    <t>Bota de proteção contra choque elétrico</t>
  </si>
  <si>
    <t>E.2</t>
  </si>
  <si>
    <t>E.3</t>
  </si>
  <si>
    <t>E.4</t>
  </si>
  <si>
    <t>E.5</t>
  </si>
  <si>
    <t>Luva de alta tensão</t>
  </si>
  <si>
    <t>E.6</t>
  </si>
  <si>
    <t>Macacão /Jardineira impermeável</t>
  </si>
  <si>
    <t>E.7</t>
  </si>
  <si>
    <t>EQUIPES DE PINTURA/GESSO</t>
  </si>
  <si>
    <t>F - Equipamento</t>
  </si>
  <si>
    <t>F.1</t>
  </si>
  <si>
    <t>Escada de alumínio 09 degraus</t>
  </si>
  <si>
    <t>F.2</t>
  </si>
  <si>
    <t>F.3</t>
  </si>
  <si>
    <t>F.4</t>
  </si>
  <si>
    <t>F.5</t>
  </si>
  <si>
    <t>Parafusadeira para Gesso</t>
  </si>
  <si>
    <t>F.6</t>
  </si>
  <si>
    <t>Nível Laser</t>
  </si>
  <si>
    <t>F.7</t>
  </si>
  <si>
    <t>Trena 5 m</t>
  </si>
  <si>
    <t>F.8</t>
  </si>
  <si>
    <t>Tesoura para chapa 250 mm</t>
  </si>
  <si>
    <t>F.9</t>
  </si>
  <si>
    <t>Bandeja de pintura 15 cm</t>
  </si>
  <si>
    <t>F.10</t>
  </si>
  <si>
    <t>F.11</t>
  </si>
  <si>
    <t>Desempenadeira de aço lisa</t>
  </si>
  <si>
    <t>F.12</t>
  </si>
  <si>
    <t>F.13</t>
  </si>
  <si>
    <t>Pistola de baixa pressão</t>
  </si>
  <si>
    <t>F.14</t>
  </si>
  <si>
    <t>Compressor de ar direto</t>
  </si>
  <si>
    <t>F.15</t>
  </si>
  <si>
    <t>Compressor de ar 2 HP</t>
  </si>
  <si>
    <t>F.16</t>
  </si>
  <si>
    <t>Cabo extensor - Aluminio - 3 m</t>
  </si>
  <si>
    <t>F.17</t>
  </si>
  <si>
    <t>F.18</t>
  </si>
  <si>
    <t>Rolo lã baixa - poliestér - 23 cm</t>
  </si>
  <si>
    <t>F.19</t>
  </si>
  <si>
    <t>F.20</t>
  </si>
  <si>
    <t>F.21</t>
  </si>
  <si>
    <t>Rolo espuma 5 cm</t>
  </si>
  <si>
    <t>F.22</t>
  </si>
  <si>
    <t>Rolo espuma 15 cm</t>
  </si>
  <si>
    <t>F.23</t>
  </si>
  <si>
    <t>F.24</t>
  </si>
  <si>
    <t>F.25</t>
  </si>
  <si>
    <t>F.26</t>
  </si>
  <si>
    <t>Serrote para gesso 6"</t>
  </si>
  <si>
    <t>F.27</t>
  </si>
  <si>
    <t>Serrote para gesso 13"</t>
  </si>
  <si>
    <t>F.28</t>
  </si>
  <si>
    <t>F.29</t>
  </si>
  <si>
    <t>Rebitadeira manual tipo alavanca</t>
  </si>
  <si>
    <t>F.30</t>
  </si>
  <si>
    <t>Rebitadeira manual tipo sanfona</t>
  </si>
  <si>
    <t>F.31</t>
  </si>
  <si>
    <t>F.32</t>
  </si>
  <si>
    <t>F.33</t>
  </si>
  <si>
    <t>F.34</t>
  </si>
  <si>
    <t>F.35</t>
  </si>
  <si>
    <t>F.36</t>
  </si>
  <si>
    <t>G - EPI</t>
  </si>
  <si>
    <t>G.12</t>
  </si>
  <si>
    <t>G.13</t>
  </si>
  <si>
    <t>G.14</t>
  </si>
  <si>
    <t>G.15</t>
  </si>
  <si>
    <t>Luva de borracha</t>
  </si>
  <si>
    <t>G.16</t>
  </si>
  <si>
    <t>Máscara de proteção para pintura</t>
  </si>
  <si>
    <t>G.17</t>
  </si>
  <si>
    <t>EQUIPES DE ALVENARIA</t>
  </si>
  <si>
    <t>H - Equipamento</t>
  </si>
  <si>
    <t>H.1</t>
  </si>
  <si>
    <t>H.2</t>
  </si>
  <si>
    <t>H.3</t>
  </si>
  <si>
    <t>H.4</t>
  </si>
  <si>
    <t>Vibrador elétrico de concreto 2200w com mangote</t>
  </si>
  <si>
    <t>H.5</t>
  </si>
  <si>
    <t>Alavanca Vergalhão 1" x 1,80 m</t>
  </si>
  <si>
    <t>H.6</t>
  </si>
  <si>
    <t>H.7</t>
  </si>
  <si>
    <t>H.8</t>
  </si>
  <si>
    <t>H.9</t>
  </si>
  <si>
    <t>Marreta 1,5 kg</t>
  </si>
  <si>
    <t>H.10</t>
  </si>
  <si>
    <t>H.11</t>
  </si>
  <si>
    <t>H.12</t>
  </si>
  <si>
    <t>Carrinho de mão de 100 L com câmara</t>
  </si>
  <si>
    <t>H.13</t>
  </si>
  <si>
    <t>Serrote 20 "</t>
  </si>
  <si>
    <t>H.14</t>
  </si>
  <si>
    <t>H.15</t>
  </si>
  <si>
    <t>H.16</t>
  </si>
  <si>
    <t>Metro 2m</t>
  </si>
  <si>
    <t>H.17</t>
  </si>
  <si>
    <t>Esquadro 12"</t>
  </si>
  <si>
    <t>H.18</t>
  </si>
  <si>
    <t>Colher de pedreiro 8"</t>
  </si>
  <si>
    <t>H.19</t>
  </si>
  <si>
    <t>Enxada com cabo</t>
  </si>
  <si>
    <t>H.20</t>
  </si>
  <si>
    <t>Enxadão com cabo</t>
  </si>
  <si>
    <t>H.21</t>
  </si>
  <si>
    <t>H.22</t>
  </si>
  <si>
    <t>Prumo 1000g</t>
  </si>
  <si>
    <t>H.23</t>
  </si>
  <si>
    <t>Máquina cortadora de piso com bancada 900 W</t>
  </si>
  <si>
    <t>H.24</t>
  </si>
  <si>
    <t>H.25</t>
  </si>
  <si>
    <t>Máquina de furar, S.D.Plus profissional, 800 W</t>
  </si>
  <si>
    <t>H.26</t>
  </si>
  <si>
    <t>Régua de aluminio - 3 m</t>
  </si>
  <si>
    <t>H.27</t>
  </si>
  <si>
    <t>H.28</t>
  </si>
  <si>
    <t>Cortador de piso manual 900 mm</t>
  </si>
  <si>
    <t>H.29</t>
  </si>
  <si>
    <t>H.30</t>
  </si>
  <si>
    <t>H.31</t>
  </si>
  <si>
    <t>H.32</t>
  </si>
  <si>
    <t>Desempenadeira de aço dentada - 25,5 x 12 cm</t>
  </si>
  <si>
    <t>H.33</t>
  </si>
  <si>
    <t>Desempenadeira de madeira - 12 x 20 cm</t>
  </si>
  <si>
    <t>H.34</t>
  </si>
  <si>
    <t>H.35</t>
  </si>
  <si>
    <t xml:space="preserve">Raspador de rejunte </t>
  </si>
  <si>
    <t>H.36</t>
  </si>
  <si>
    <t>H.37</t>
  </si>
  <si>
    <t>H.38</t>
  </si>
  <si>
    <t>Alicate turquesa 8"</t>
  </si>
  <si>
    <t>H.39</t>
  </si>
  <si>
    <t>Martelo de Borracha - 50 mm</t>
  </si>
  <si>
    <t>H.40</t>
  </si>
  <si>
    <t>Alicate de Piso Nivelador Cunha</t>
  </si>
  <si>
    <t>H.41</t>
  </si>
  <si>
    <t>H.42</t>
  </si>
  <si>
    <t>bolsa para ferramenta 31 cm</t>
  </si>
  <si>
    <t>H.43</t>
  </si>
  <si>
    <t>H.44</t>
  </si>
  <si>
    <t>H.45</t>
  </si>
  <si>
    <t>I - EPI</t>
  </si>
  <si>
    <t>I.1</t>
  </si>
  <si>
    <t>Luva de proteção</t>
  </si>
  <si>
    <t>I.2</t>
  </si>
  <si>
    <t>I.3</t>
  </si>
  <si>
    <t>I.4</t>
  </si>
  <si>
    <t>I.5</t>
  </si>
  <si>
    <t>Luva de raspa</t>
  </si>
  <si>
    <t>I.6</t>
  </si>
  <si>
    <t>Luva de couro</t>
  </si>
  <si>
    <t>I.7</t>
  </si>
  <si>
    <t>I.8</t>
  </si>
  <si>
    <t>Joelheira para pedreiro</t>
  </si>
  <si>
    <t>I.9</t>
  </si>
  <si>
    <t>Cinto de Postura Lombar</t>
  </si>
  <si>
    <t>I.10</t>
  </si>
  <si>
    <t>EQUIPES DE MARCENARIA / SERRALHERIA</t>
  </si>
  <si>
    <t>J - Equipamento</t>
  </si>
  <si>
    <t>J.1</t>
  </si>
  <si>
    <t>J.2</t>
  </si>
  <si>
    <t>J.3</t>
  </si>
  <si>
    <t>J.4</t>
  </si>
  <si>
    <t>J.5</t>
  </si>
  <si>
    <t>J.6</t>
  </si>
  <si>
    <t>J.7</t>
  </si>
  <si>
    <t>J.8</t>
  </si>
  <si>
    <t>J.9</t>
  </si>
  <si>
    <t>J.10</t>
  </si>
  <si>
    <t>J.11</t>
  </si>
  <si>
    <t>J.12</t>
  </si>
  <si>
    <t>J.13</t>
  </si>
  <si>
    <t>J.14</t>
  </si>
  <si>
    <t>Conjunto de Solda - Oxi Acetileno</t>
  </si>
  <si>
    <t>J.15</t>
  </si>
  <si>
    <t>Maçarico de Corte - Oxi Acetileno</t>
  </si>
  <si>
    <t>J.16</t>
  </si>
  <si>
    <t>Maquina de solda inversora - Eletrodo Revestido - 200A</t>
  </si>
  <si>
    <t>J.17</t>
  </si>
  <si>
    <t>J.18</t>
  </si>
  <si>
    <t>Serra circular de bancada - 10" - 1800W</t>
  </si>
  <si>
    <t>J.19</t>
  </si>
  <si>
    <t>Moto esmeril 6" - 300W</t>
  </si>
  <si>
    <t>J.20</t>
  </si>
  <si>
    <t>J.21</t>
  </si>
  <si>
    <t>Sargento - Engate Rápido 6"</t>
  </si>
  <si>
    <t>J.22</t>
  </si>
  <si>
    <t>J.23</t>
  </si>
  <si>
    <t>J.24</t>
  </si>
  <si>
    <t>J.25</t>
  </si>
  <si>
    <t>Trena 5m</t>
  </si>
  <si>
    <t>J.26</t>
  </si>
  <si>
    <t>J.27</t>
  </si>
  <si>
    <t>Jogo de Lima Mecânica Bastarda</t>
  </si>
  <si>
    <t>J.28</t>
  </si>
  <si>
    <t>J.29</t>
  </si>
  <si>
    <t>Jogo de Chave TORX</t>
  </si>
  <si>
    <t>J.30</t>
  </si>
  <si>
    <t>Jogo de chave phillips</t>
  </si>
  <si>
    <t>J.31</t>
  </si>
  <si>
    <t>J.32</t>
  </si>
  <si>
    <t>J.33</t>
  </si>
  <si>
    <t>J.34</t>
  </si>
  <si>
    <t>J.35</t>
  </si>
  <si>
    <t>jogo de Bit</t>
  </si>
  <si>
    <t>J.36</t>
  </si>
  <si>
    <t>Refilador de Borda Manual 0,45 mm</t>
  </si>
  <si>
    <t>J.37</t>
  </si>
  <si>
    <t>Plaina Elétrica Manual - 750 w</t>
  </si>
  <si>
    <t>J.38</t>
  </si>
  <si>
    <t>Jogo de Serra Copo com suporte Guia - para madeira</t>
  </si>
  <si>
    <t>J.39</t>
  </si>
  <si>
    <t>Jogo de Serra Copo com suporte Guia - Aço Rápido</t>
  </si>
  <si>
    <t>J.40</t>
  </si>
  <si>
    <t>Grampeadora Pneumática</t>
  </si>
  <si>
    <t>J.41</t>
  </si>
  <si>
    <t>J.42</t>
  </si>
  <si>
    <t xml:space="preserve">Aspirador de Pó </t>
  </si>
  <si>
    <t>J.43</t>
  </si>
  <si>
    <t>J.44</t>
  </si>
  <si>
    <t>J.45</t>
  </si>
  <si>
    <t>J.46</t>
  </si>
  <si>
    <t>Riscador de Fórmica</t>
  </si>
  <si>
    <t>J.47</t>
  </si>
  <si>
    <t>J.48</t>
  </si>
  <si>
    <t>J.49</t>
  </si>
  <si>
    <t xml:space="preserve">Jogo de Formão </t>
  </si>
  <si>
    <t>K- EPI</t>
  </si>
  <si>
    <t>K.1</t>
  </si>
  <si>
    <t>Luva de proteção de Couro</t>
  </si>
  <si>
    <t>K.2</t>
  </si>
  <si>
    <t>K.3</t>
  </si>
  <si>
    <t>K.4</t>
  </si>
  <si>
    <t>K.5</t>
  </si>
  <si>
    <t xml:space="preserve">Máscara de Solda Automática </t>
  </si>
  <si>
    <t>K.6</t>
  </si>
  <si>
    <t>Avental de Couro para solda</t>
  </si>
  <si>
    <t>K.7</t>
  </si>
  <si>
    <t>EQUIPE DE VIDRACEIRO</t>
  </si>
  <si>
    <t>L - Equipamento</t>
  </si>
  <si>
    <t>L.1</t>
  </si>
  <si>
    <t>L.2</t>
  </si>
  <si>
    <t>L.3</t>
  </si>
  <si>
    <t>L.4</t>
  </si>
  <si>
    <t>L.5</t>
  </si>
  <si>
    <t>L.6</t>
  </si>
  <si>
    <t>L.9</t>
  </si>
  <si>
    <t>L.10</t>
  </si>
  <si>
    <t xml:space="preserve">Cortador de Vidro - Industrial com reservatório de oleo </t>
  </si>
  <si>
    <t>L.11</t>
  </si>
  <si>
    <t>Jogo de Chave Combinada - Polegada</t>
  </si>
  <si>
    <t>L.12</t>
  </si>
  <si>
    <t>Pistola de Silicone</t>
  </si>
  <si>
    <t>L.13</t>
  </si>
  <si>
    <t>L.14</t>
  </si>
  <si>
    <t>L.15</t>
  </si>
  <si>
    <t xml:space="preserve">Soprador Termico </t>
  </si>
  <si>
    <t>L.16</t>
  </si>
  <si>
    <t>L.17</t>
  </si>
  <si>
    <t>L.18</t>
  </si>
  <si>
    <t>L.19</t>
  </si>
  <si>
    <t>Rodo de mão 1/4"</t>
  </si>
  <si>
    <t>L.20</t>
  </si>
  <si>
    <t>L.21</t>
  </si>
  <si>
    <t>Nivel laser</t>
  </si>
  <si>
    <t>L.22</t>
  </si>
  <si>
    <t>M- EPI</t>
  </si>
  <si>
    <t>Camiseta de malha com manga longa</t>
  </si>
  <si>
    <t>Masseira 150 L</t>
  </si>
  <si>
    <t>Balde 12 L</t>
  </si>
  <si>
    <t>Rolo lã baixa - poliestér - 9 cm</t>
  </si>
  <si>
    <t>Cabo/garfo rolo de lã - 23 cm</t>
  </si>
  <si>
    <t>Pincel de cerdas 2"</t>
  </si>
  <si>
    <t>Pincel de cerdas 2 1/2"</t>
  </si>
  <si>
    <t>Pincel de cerdas 1 1/2"</t>
  </si>
  <si>
    <t>Prumo de centro 500g</t>
  </si>
  <si>
    <t>Ponteiro 3/4 x 10"</t>
  </si>
  <si>
    <t>Talhadeira grande 3/4 * 12"</t>
  </si>
  <si>
    <t>Betoneira 400 L</t>
  </si>
  <si>
    <t>Furadeira de Bancada 1/2" - 1/3 Hp</t>
  </si>
  <si>
    <t>Ventosa Sucção Dupla 5" - Até 50 Kg</t>
  </si>
  <si>
    <t>Borrifador  Pressão 2L</t>
  </si>
  <si>
    <t>LUMINÁRIA PARA ILUMINAÇÃO DE EMERGÊNCIA COM 30 LEDS</t>
  </si>
  <si>
    <t>Bateria recarregável e estacionária com tensão de 12 V e Capacidade Nominal de 7 Ah</t>
  </si>
  <si>
    <t>Bateria recarregável e estacionária com tensão de 12 V e Capacidade Nominal de 18 Ah</t>
  </si>
  <si>
    <t>Bateria recarregável e estacionária com tensão de 12 V e Capacidade Nominal de 55 Ah</t>
  </si>
  <si>
    <t>Bateria recarregável e estacionária com tensão de 12 V e Capacidade Nominal de 70 Ah</t>
  </si>
  <si>
    <t>ARRUELA  EM ACO GALVANIZADO, DIAMETRO EXTERNO = 35MM, ESPESSURA = 3MM, DIAMETRO DO FURO= 18MM</t>
  </si>
  <si>
    <t>ARRUELA EM ALUMINIO, COM ROSCA, DE  1 1/4", PARA ELETRODUTO</t>
  </si>
  <si>
    <t>ARRUELA EM ALUMINIO, COM ROSCA, DE 1 1/2", PARA ELETRODUTO</t>
  </si>
  <si>
    <t>ARRUELA EM ALUMINIO, COM ROSCA, DE 1/2", PARA ELETRODUTO</t>
  </si>
  <si>
    <t>ARRUELA EM ALUMINIO, COM ROSCA, DE 1", PARA ELETRODUTO</t>
  </si>
  <si>
    <t>ARRUELA EM ALUMINIO, COM ROSCA, DE 2 1/2", PARA ELETRODUTO</t>
  </si>
  <si>
    <t>ARRUELA EM ALUMINIO, COM ROSCA, DE 2", PARA ELETRODUTO</t>
  </si>
  <si>
    <t>ARRUELA EM ALUMINIO, COM ROSCA, DE 3/4", PARA ELETRODUTO</t>
  </si>
  <si>
    <t>ARRUELA EM ALUMINIO, COM ROSCA, DE 3/8", PARA ELETRODUTO</t>
  </si>
  <si>
    <t>ARRUELA EM ALUMINIO, COM ROSCA, DE 3", PARA ELETRODUTO</t>
  </si>
  <si>
    <t>ARRUELA EM ALUMINIO, COM ROSCA, DE 4", PARA ELETRODUTO</t>
  </si>
  <si>
    <t>CAL VIRGEM COMUM PARA ARGAMASSAS</t>
  </si>
  <si>
    <t>REJUNTE EPOXI, QUALQUER COR</t>
  </si>
  <si>
    <t>CAIXA DE GORDURA EM PVC, DIAMETRO MINIMO 300 MM, DIAMETRO DE SAIDA 100 MM, CAPACIDADE  APROXIMADA 18 LITROS, COM TAMPA</t>
  </si>
  <si>
    <t>74151/1</t>
  </si>
  <si>
    <t>REJUNTE CIMENTICIO, QUALQUER COR</t>
  </si>
  <si>
    <t>90777</t>
  </si>
  <si>
    <t>CAIXA DE INSPECAO, CONCRETO PRE MOLDADO, QUADRADA, COM TAMPA, 30 X 30 CM (L X H), E = *3* CM</t>
  </si>
  <si>
    <t>CAIXA DE INSPECAO, CONCRETO PRE MOLDADO, QUADRADA, COM TAMPA, 40 X 40 CM (L X H), E = 3 CM</t>
  </si>
  <si>
    <t>CAIXA DE INSPECAO, CONCRETO PRE MOLDADO, QUADRADA, COM TAMPA, 60 X 60 CM (L X H), E = 5 CM</t>
  </si>
  <si>
    <t>E- Subtotal - Item 22 - Aluguel de Máquinas e Equipamentos</t>
  </si>
  <si>
    <t xml:space="preserve">PREÇO SINAPI </t>
  </si>
  <si>
    <t>TABELA DO ITEM 22 - ALUGUEL DE MÁQUINAS E EQUIPAMENTOS</t>
  </si>
  <si>
    <t>TABELA DO ITEM 21 - SERVIÇOS EVENTUAIS</t>
  </si>
  <si>
    <t>PLANILHA - ITEM 20 - LISTA DE PEÇAS DE REPOSIÇÃO</t>
  </si>
  <si>
    <t>Serra Mármore de mão 1400W</t>
  </si>
  <si>
    <t>Trincha 2"</t>
  </si>
  <si>
    <t>Martelete rompedor 1050W</t>
  </si>
  <si>
    <t>Pá de bico com cabo - 74 cm</t>
  </si>
  <si>
    <t>Peneira redonda para areia -  55 cm</t>
  </si>
  <si>
    <t>Serra tico-tico 500 W</t>
  </si>
  <si>
    <t>Serra circular de mão - 1400 w</t>
  </si>
  <si>
    <t>Tupia de mão - 530 w</t>
  </si>
  <si>
    <t>Lixadeira / Esmerilhadeira  Angular 4 1/2" - 840w</t>
  </si>
  <si>
    <t xml:space="preserve">Policorte de Bancada - 12" </t>
  </si>
  <si>
    <t>Serrote 20"</t>
  </si>
  <si>
    <t>Lixadeira Orbital - 200W</t>
  </si>
  <si>
    <t>PLANILHA DE COMPOSIÇÃO DE CUSTOS E FORMAÇÃO DE PREÇOS</t>
  </si>
  <si>
    <t>Estimativa de preço para posto de trabalho TR : Serviço de Manutenção</t>
  </si>
  <si>
    <t>Nº do Processo: 08004.000229/2020-78</t>
  </si>
  <si>
    <t>CONTRATAÇÃO DE SERVIÇO DE MANUTENÇÃO PREDIAL PARA ATENDER AO MINISTÉRIO DA JUSTIÇA</t>
  </si>
  <si>
    <t>A</t>
  </si>
  <si>
    <t>Data da apresentação da proposta:</t>
  </si>
  <si>
    <t>B</t>
  </si>
  <si>
    <t>Municipio/UF:</t>
  </si>
  <si>
    <t>Brasília-DF</t>
  </si>
  <si>
    <t>C</t>
  </si>
  <si>
    <t>Ano do Acordo, Convenção ou Dissídio Coletivo:</t>
  </si>
  <si>
    <t>D</t>
  </si>
  <si>
    <t>Numero de meses de execução contratual:</t>
  </si>
  <si>
    <t>12 meses</t>
  </si>
  <si>
    <t>Identificação do Serviço</t>
  </si>
  <si>
    <t>Planilha</t>
  </si>
  <si>
    <t>Categoria Profissional</t>
  </si>
  <si>
    <t>Local dos Postos</t>
  </si>
  <si>
    <t>Jornada Semanal</t>
  </si>
  <si>
    <t>Unidade de Medida</t>
  </si>
  <si>
    <t>Quantidade prevista (total) a contratar (em função da Unidade de Medida)</t>
  </si>
  <si>
    <t>Brasília/DF</t>
  </si>
  <si>
    <t>44h</t>
  </si>
  <si>
    <t>Postos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</si>
  <si>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</si>
  <si>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</si>
  <si>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</si>
  <si>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Serviço de Manutenção</t>
  </si>
  <si>
    <t>Classificação Brasileira de ocupações</t>
  </si>
  <si>
    <t>9501-10</t>
  </si>
  <si>
    <t>Salário Normativo da Categoria profissional</t>
  </si>
  <si>
    <t>Categoria profissional</t>
  </si>
  <si>
    <t xml:space="preserve">Data base da categoria </t>
  </si>
  <si>
    <t xml:space="preserve">MÓDULO 1 - COMPOSIÇÃO DA REMUNERAÇÃO                                                           </t>
  </si>
  <si>
    <t>Composição da Remuneração</t>
  </si>
  <si>
    <t>Valor (R$)</t>
  </si>
  <si>
    <t>Salário Base</t>
  </si>
  <si>
    <t xml:space="preserve">Adicional de periculosidade </t>
  </si>
  <si>
    <t xml:space="preserve">Adicional de insalubridade </t>
  </si>
  <si>
    <t>Adicional noturno</t>
  </si>
  <si>
    <t>E</t>
  </si>
  <si>
    <t>Ad. De hora noturna reduzida</t>
  </si>
  <si>
    <t>F</t>
  </si>
  <si>
    <t>Ad. De hora extra no Feriado Trabalhado</t>
  </si>
  <si>
    <t>G</t>
  </si>
  <si>
    <t>Outros ( especificar )</t>
  </si>
  <si>
    <t>Total da Remuneração</t>
  </si>
  <si>
    <t xml:space="preserve">MÓDULO 2 - ENCARGOS E BENEFÍCIOS ANUAIS, MENSAIS E DIÁRIOS                                     </t>
  </si>
  <si>
    <t>2.1</t>
  </si>
  <si>
    <t>Submódulo 2.1 - 13º Salário, Férias e Adicional de Férias</t>
  </si>
  <si>
    <t>13º ( decimo terceiro ) Salário</t>
  </si>
  <si>
    <t>Férias e Adicional de Férias</t>
  </si>
  <si>
    <t xml:space="preserve">Total </t>
  </si>
  <si>
    <t>2.2</t>
  </si>
  <si>
    <t>Submódulo 2.2 - GPS, FGTS e outras contribuiçoes</t>
  </si>
  <si>
    <t>%</t>
  </si>
  <si>
    <t>INSS</t>
  </si>
  <si>
    <t>SESI OU SESC</t>
  </si>
  <si>
    <t>SENAI OU SENAC</t>
  </si>
  <si>
    <t>INCRA</t>
  </si>
  <si>
    <t>Salário Educação</t>
  </si>
  <si>
    <t>FGTS</t>
  </si>
  <si>
    <t>SEBRAE</t>
  </si>
  <si>
    <t>2.3</t>
  </si>
  <si>
    <t>Submódulo 2.3 - Benefícios mensais e diários</t>
  </si>
  <si>
    <t>Transporte</t>
  </si>
  <si>
    <t>Auxíllio Odontológico</t>
  </si>
  <si>
    <t>Auxílio funeral</t>
  </si>
  <si>
    <t>Total de Insumos Diversos:</t>
  </si>
  <si>
    <t>Nota 1: O valor informado deverá ser o custo real do benefício ( descontado o valor eventualmente pago pelo empregado).</t>
  </si>
  <si>
    <t>Nota 2: Observar a previsão dos benefícios contidos em Acordos, Convenções e Dissídios Coletivos de Trabalho e atentar-se ao disposto no art. 6º da IN 05-2017.</t>
  </si>
  <si>
    <t>Quadro resumo do modulo 2</t>
  </si>
  <si>
    <t>Quadro resumo do Módulo 2 - Encargos e Benefícios anuais, Mensais e Diários</t>
  </si>
  <si>
    <t>13º Salário, Férias e Ad.Férias</t>
  </si>
  <si>
    <t>GPS,FGTS e outras contribuições</t>
  </si>
  <si>
    <t>Benefícios Mensais e Diários</t>
  </si>
  <si>
    <t xml:space="preserve">Módulo 3 - Provisão para Rescisão                                                                                               </t>
  </si>
  <si>
    <t>Provisão para Rescisão</t>
  </si>
  <si>
    <t>Aviso prévio indenizado</t>
  </si>
  <si>
    <t>Incidência do FGTS sobre aviso prévio indenizado</t>
  </si>
  <si>
    <t>Multa sobre FGTS e contribuições sociais sobre o aviso prévio indenizado</t>
  </si>
  <si>
    <t>Aviso prévio trabalhado</t>
  </si>
  <si>
    <t>Incidência dos encargos do submódulo 2.2 sobre o aviso prévio trabalhado</t>
  </si>
  <si>
    <t xml:space="preserve">Multa do FGTS e contribuição social sobre o aviso prévio Trabalhado </t>
  </si>
  <si>
    <t>Total:</t>
  </si>
  <si>
    <t xml:space="preserve">Módulo 4 - Custo de Reposição do Profissional Ausente                                                             </t>
  </si>
  <si>
    <t>4.1</t>
  </si>
  <si>
    <t>Submódulo 4.1 - Ausencias Legais</t>
  </si>
  <si>
    <t>Substituto na cobertura de Férias</t>
  </si>
  <si>
    <t xml:space="preserve">Substituto na cobertura das Ausências Legais 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</si>
  <si>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</si>
  <si>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</si>
  <si>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</si>
  <si>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</si>
  <si>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4.2</t>
  </si>
  <si>
    <t>Submódulo 4.2 - Intrajornada</t>
  </si>
  <si>
    <t>Intervalo para repouso ou alimentação</t>
  </si>
  <si>
    <t>Incidência dos encargos do submódulo 2.2 sobre a intrajornada</t>
  </si>
  <si>
    <t>Nota: Quando houver a necessidade de reposição de um empregado durante sua ausência nos casos de intervalo para repouso ou alimentação deve-se contemplar o Submódulo 4.2.</t>
  </si>
  <si>
    <t>Quadro resumo do modulo 4</t>
  </si>
  <si>
    <t>Quadro resumo do Módulo 4 - Custo de reposição do Profissional Ausente</t>
  </si>
  <si>
    <t>Ausências legais</t>
  </si>
  <si>
    <t>Intrajornada</t>
  </si>
  <si>
    <t xml:space="preserve">MÓDULO 5 - Insumos Diversos                                                                                                           </t>
  </si>
  <si>
    <t>Insumos diversos</t>
  </si>
  <si>
    <t>Uniformes</t>
  </si>
  <si>
    <t xml:space="preserve">Módulo 6 - Custos Indiretos, Tributos e Lucro                                                                                 </t>
  </si>
  <si>
    <t>Custos Indiretos, Tributos e Lucro</t>
  </si>
  <si>
    <t>Custos Indiretos</t>
  </si>
  <si>
    <t>Lucro</t>
  </si>
  <si>
    <t>Tributos</t>
  </si>
  <si>
    <t>C.1 Tributos Federais</t>
  </si>
  <si>
    <t>C.2 Tributos Estaduais</t>
  </si>
  <si>
    <t>C.3 Tributos Municipais</t>
  </si>
  <si>
    <t>ISS: 5%</t>
  </si>
  <si>
    <t>Nota 1: Custos Indiretos, Tributos e Lucro por empregado</t>
  </si>
  <si>
    <t>Nota 2: O valor referente a tributos é obtido aplicando-se o percentual sobre o valor do faturamento</t>
  </si>
  <si>
    <t xml:space="preserve">QUADRO-RESUMO DO CUSTO POR EMPREGADO - (VALOR POR EMPREGADO)      </t>
  </si>
  <si>
    <t>Mão-de-Obra vinculada à execução contratual (valor por empregado)</t>
  </si>
  <si>
    <t>(R$)</t>
  </si>
  <si>
    <t>Módulo 1 - Composição da Remuneração</t>
  </si>
  <si>
    <t>Módulo 2 - Encargos e Benefícios Anuais, Mensais e Diários</t>
  </si>
  <si>
    <t>Módulo 3 - Provisão para Rescisão</t>
  </si>
  <si>
    <t>Módulo 4 -Custo de reposição do Profissional Ausente</t>
  </si>
  <si>
    <t>Módulo 5 -Insumos Diversos</t>
  </si>
  <si>
    <t>Subtotal (A + B + C + D+ E):</t>
  </si>
  <si>
    <t>Módulo 6 - Custos Indiretos, Tributos e Lucro</t>
  </si>
  <si>
    <t>Valor total por empregado</t>
  </si>
  <si>
    <t>EQUIPE DE COORDENAÇÃO</t>
  </si>
  <si>
    <t>M.1</t>
  </si>
  <si>
    <t>M.2</t>
  </si>
  <si>
    <t>M.3</t>
  </si>
  <si>
    <t>M.4</t>
  </si>
  <si>
    <t>M.6</t>
  </si>
  <si>
    <t>Encarregado de Equipe de Manutenção</t>
  </si>
  <si>
    <t>3131-15</t>
  </si>
  <si>
    <t>Adicional de periculosidade</t>
  </si>
  <si>
    <t>Adicional de insalubridade</t>
  </si>
  <si>
    <t>3121-05</t>
  </si>
  <si>
    <t>5143-10</t>
  </si>
  <si>
    <t>Auxiliar Manutenção Predial</t>
  </si>
  <si>
    <t>Bombeiro Hidráulico</t>
  </si>
  <si>
    <t>7241-10</t>
  </si>
  <si>
    <t>Equipamentos/Ferramentas</t>
  </si>
  <si>
    <t>7321-05</t>
  </si>
  <si>
    <t>Técnico de Eletrotécnica</t>
  </si>
  <si>
    <t>3131-05</t>
  </si>
  <si>
    <t>Técnico de Eletromecânica</t>
  </si>
  <si>
    <t>7244-40</t>
  </si>
  <si>
    <t>7163-05</t>
  </si>
  <si>
    <t>7164-05</t>
  </si>
  <si>
    <t>Pedreiro de Edificações</t>
  </si>
  <si>
    <t>7152-30</t>
  </si>
  <si>
    <t>9511-05</t>
  </si>
  <si>
    <t>Operador Plantonista Noturno – Elétrica</t>
  </si>
  <si>
    <t>Pintor</t>
  </si>
  <si>
    <t>7233-30</t>
  </si>
  <si>
    <t>7711-05</t>
  </si>
  <si>
    <t>Adicional de insalubridade 20%</t>
  </si>
  <si>
    <t>EQUIPE DE AUXILIARES</t>
  </si>
  <si>
    <t>D.1.</t>
  </si>
  <si>
    <t>Jogo chave de fenda</t>
  </si>
  <si>
    <t>Jogo chave philips</t>
  </si>
  <si>
    <t>3003-05</t>
  </si>
  <si>
    <t>Masseira 250 L</t>
  </si>
  <si>
    <t>Espátula de Aço - 12cm</t>
  </si>
  <si>
    <t>N- EPI</t>
  </si>
  <si>
    <t>N.1</t>
  </si>
  <si>
    <t>N.2</t>
  </si>
  <si>
    <t>N.3</t>
  </si>
  <si>
    <t>N.4</t>
  </si>
  <si>
    <t>N.5</t>
  </si>
  <si>
    <t>O- EPI</t>
  </si>
  <si>
    <t>O.1</t>
  </si>
  <si>
    <t>O.2</t>
  </si>
  <si>
    <t>O.3</t>
  </si>
  <si>
    <t>O.4</t>
  </si>
  <si>
    <t>O.5</t>
  </si>
  <si>
    <t>Torno de bancada nº 8</t>
  </si>
  <si>
    <r>
      <t>m</t>
    </r>
    <r>
      <rPr>
        <vertAlign val="superscript"/>
        <sz val="10"/>
        <color theme="1"/>
        <rFont val="Calibri Light"/>
        <family val="2"/>
        <scheme val="major"/>
      </rPr>
      <t>2</t>
    </r>
  </si>
  <si>
    <r>
      <t>Valor Tota</t>
    </r>
    <r>
      <rPr>
        <sz val="10"/>
        <rFont val="Calibri Light"/>
        <family val="2"/>
        <scheme val="major"/>
      </rPr>
      <t xml:space="preserve">l </t>
    </r>
    <r>
      <rPr>
        <b/>
        <sz val="10"/>
        <rFont val="Calibri Light"/>
        <family val="2"/>
        <scheme val="major"/>
      </rPr>
      <t>Anual</t>
    </r>
  </si>
  <si>
    <r>
      <t>Nota(1): Valores mensais por empregdo</t>
    </r>
    <r>
      <rPr>
        <sz val="10"/>
        <color indexed="8"/>
        <rFont val="Calibri Light"/>
        <family val="2"/>
        <scheme val="major"/>
      </rPr>
      <t>.</t>
    </r>
  </si>
  <si>
    <t>Valor Anual</t>
  </si>
  <si>
    <t>QNTD</t>
  </si>
  <si>
    <t>UND</t>
  </si>
  <si>
    <t>STICOMBE x SINDUSCON
DF000415/2020</t>
  </si>
  <si>
    <t>Tarifa: R$ 5,5</t>
  </si>
  <si>
    <t>Café da Manhã (22 dias x R$ 3,89)</t>
  </si>
  <si>
    <t>Auxília alimentação (22 dias x R$ 16,95 - 9% de coparticipação)</t>
  </si>
  <si>
    <t>ADM</t>
  </si>
  <si>
    <t>LUCRO</t>
  </si>
  <si>
    <t>CPRB</t>
  </si>
  <si>
    <t>ISS</t>
  </si>
  <si>
    <t>CONFINS</t>
  </si>
  <si>
    <t>PIS</t>
  </si>
  <si>
    <t>Auxília alimentação (15 dias x R$ 16,95 - 9% de coparticipação)</t>
  </si>
  <si>
    <t>Café da Manhã (15 dias x R$ 3,89)</t>
  </si>
  <si>
    <t>Adicional de insalubridade (40% sobre salário mínimo)</t>
  </si>
  <si>
    <t>PLACA VINILICA SEMIFLEXIVEL PARA PISOS, e = 3,2 mm, 30 X 30 CM</t>
  </si>
  <si>
    <t>Quant</t>
  </si>
  <si>
    <t>Valor Unitário (R$)</t>
  </si>
  <si>
    <t>Valor Anual (R$)</t>
  </si>
  <si>
    <t>Serviço de gerenciamento de manutenção predial</t>
  </si>
  <si>
    <t>meses</t>
  </si>
  <si>
    <t xml:space="preserve"> Lista de peças de reposição</t>
  </si>
  <si>
    <t>Serviços eventuais</t>
  </si>
  <si>
    <t>serviço</t>
  </si>
  <si>
    <t>Aluguel de Máquinas</t>
  </si>
  <si>
    <t>Seguro acidente  do trabalho (RAT x FAP) = 3,00% x 09260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</si>
</sst>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\-&quot;R$&quot;#,##0.00"/>
    <numFmt numFmtId="165" formatCode="_-&quot;R$&quot;* #,##0.00_-;\-&quot;R$&quot;* #,##0.00_-;_-&quot;R$&quot;* &quot;-&quot;??_-;_-@_-"/>
    <numFmt numFmtId="166" formatCode="_-[$R$-416]\ * #,##0.00_-;\-[$R$-416]\ * #,##0.00_-;_-[$R$-416]\ * &quot;-&quot;??_-;_-@_-"/>
    <numFmt numFmtId="167" formatCode="0.000%"/>
    <numFmt numFmtId="168" formatCode="#,##0.00;[Red]#,##0.00"/>
    <numFmt numFmtId="169" formatCode="dd/mm/yy;@"/>
    <numFmt numFmtId="170" formatCode="#,##0;[Red]#,##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0"/>
      <name val="Calibri Light"/>
      <family val="2"/>
      <scheme val="major"/>
    </font>
    <font>
      <sz val="10"/>
      <name val="Calibri Light"/>
      <family val="2"/>
      <scheme val="major"/>
    </font>
    <font>
      <sz val="10"/>
      <color indexed="8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vertAlign val="superscript"/>
      <sz val="10"/>
      <color theme="1"/>
      <name val="Calibri Light"/>
      <family val="2"/>
      <scheme val="major"/>
    </font>
    <font>
      <b/>
      <sz val="10"/>
      <color rgb="FF000000"/>
      <name val="Calibri Light"/>
      <family val="2"/>
      <scheme val="major"/>
    </font>
    <font>
      <b/>
      <sz val="10"/>
      <color indexed="8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sz val="14"/>
      <color theme="1"/>
      <name val="Calibri Light"/>
      <family val="2"/>
      <scheme val="major"/>
    </font>
    <font>
      <sz val="14"/>
      <name val="Calibri Light"/>
      <family val="2"/>
      <scheme val="maj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B3B3B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3">
    <xf numFmtId="0" fontId="0" fillId="0" borderId="0" xfId="0"/>
    <xf numFmtId="0" fontId="6" fillId="0" borderId="0" xfId="0" applyFont="1"/>
    <xf numFmtId="0" fontId="8" fillId="0" borderId="1" xfId="7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/>
    </xf>
    <xf numFmtId="1" fontId="6" fillId="0" borderId="1" xfId="1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 wrapText="1"/>
    </xf>
    <xf numFmtId="0" fontId="9" fillId="0" borderId="1" xfId="7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/>
    </xf>
    <xf numFmtId="0" fontId="8" fillId="0" borderId="1" xfId="8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/>
    </xf>
    <xf numFmtId="0" fontId="8" fillId="0" borderId="1" xfId="10" applyFont="1" applyFill="1" applyBorder="1" applyAlignment="1">
      <alignment horizontal="center" vertical="center"/>
    </xf>
    <xf numFmtId="0" fontId="8" fillId="0" borderId="1" xfId="1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165" fontId="8" fillId="0" borderId="0" xfId="1" applyFont="1" applyFill="1" applyAlignment="1">
      <alignment horizontal="center" vertical="center"/>
    </xf>
    <xf numFmtId="1" fontId="6" fillId="0" borderId="0" xfId="1" applyNumberFormat="1" applyFont="1" applyFill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65" fontId="6" fillId="0" borderId="1" xfId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65" fontId="8" fillId="0" borderId="1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/>
    <xf numFmtId="0" fontId="7" fillId="5" borderId="1" xfId="0" applyFont="1" applyFill="1" applyBorder="1" applyAlignment="1">
      <alignment horizontal="center" vertical="center" wrapText="1"/>
    </xf>
    <xf numFmtId="2" fontId="7" fillId="5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Fill="1"/>
    <xf numFmtId="0" fontId="8" fillId="0" borderId="1" xfId="0" applyFont="1" applyBorder="1" applyAlignment="1">
      <alignment horizontal="center" vertical="center" wrapText="1"/>
    </xf>
    <xf numFmtId="165" fontId="8" fillId="2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5" fontId="8" fillId="0" borderId="10" xfId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165" fontId="8" fillId="0" borderId="1" xfId="1" applyFont="1" applyBorder="1"/>
    <xf numFmtId="2" fontId="8" fillId="0" borderId="0" xfId="0" applyNumberFormat="1" applyFont="1"/>
    <xf numFmtId="0" fontId="10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10" fillId="0" borderId="0" xfId="0" applyFont="1"/>
    <xf numFmtId="0" fontId="10" fillId="7" borderId="12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2" fontId="10" fillId="7" borderId="13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10" fontId="7" fillId="7" borderId="1" xfId="0" applyNumberFormat="1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center" vertical="center"/>
    </xf>
    <xf numFmtId="10" fontId="10" fillId="7" borderId="1" xfId="0" applyNumberFormat="1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0" fillId="9" borderId="14" xfId="0" applyFont="1" applyFill="1" applyBorder="1" applyAlignment="1">
      <alignment horizontal="center"/>
    </xf>
    <xf numFmtId="0" fontId="10" fillId="9" borderId="15" xfId="0" applyFont="1" applyFill="1" applyBorder="1" applyAlignment="1">
      <alignment horizontal="center"/>
    </xf>
    <xf numFmtId="0" fontId="6" fillId="0" borderId="12" xfId="0" applyFont="1" applyBorder="1"/>
    <xf numFmtId="0" fontId="6" fillId="9" borderId="1" xfId="0" applyFont="1" applyFill="1" applyBorder="1"/>
    <xf numFmtId="0" fontId="10" fillId="9" borderId="9" xfId="0" applyFont="1" applyFill="1" applyBorder="1"/>
    <xf numFmtId="0" fontId="10" fillId="9" borderId="11" xfId="0" applyFont="1" applyFill="1" applyBorder="1"/>
    <xf numFmtId="0" fontId="10" fillId="9" borderId="10" xfId="0" applyFont="1" applyFill="1" applyBorder="1"/>
    <xf numFmtId="167" fontId="6" fillId="0" borderId="1" xfId="0" applyNumberFormat="1" applyFont="1" applyBorder="1" applyAlignment="1">
      <alignment horizontal="center" vertical="center" wrapText="1"/>
    </xf>
    <xf numFmtId="167" fontId="6" fillId="0" borderId="11" xfId="0" applyNumberFormat="1" applyFont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1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0" xfId="0" applyFont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1" applyNumberFormat="1" applyFont="1" applyBorder="1" applyAlignment="1">
      <alignment horizontal="right" vertical="center"/>
    </xf>
    <xf numFmtId="168" fontId="8" fillId="0" borderId="1" xfId="1" applyNumberFormat="1" applyFont="1" applyFill="1" applyBorder="1" applyAlignment="1">
      <alignment horizontal="right" vertical="center"/>
    </xf>
    <xf numFmtId="168" fontId="6" fillId="0" borderId="1" xfId="0" applyNumberFormat="1" applyFont="1" applyBorder="1" applyAlignment="1">
      <alignment horizontal="right" vertical="center"/>
    </xf>
    <xf numFmtId="0" fontId="10" fillId="8" borderId="1" xfId="0" applyFont="1" applyFill="1" applyBorder="1" applyAlignment="1">
      <alignment horizontal="center" vertical="center" wrapText="1"/>
    </xf>
    <xf numFmtId="0" fontId="10" fillId="8" borderId="10" xfId="0" applyFont="1" applyFill="1" applyBorder="1" applyAlignment="1">
      <alignment horizontal="center" vertical="center" wrapText="1"/>
    </xf>
    <xf numFmtId="0" fontId="10" fillId="8" borderId="10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165" fontId="10" fillId="8" borderId="1" xfId="1" applyFont="1" applyFill="1" applyBorder="1" applyAlignment="1">
      <alignment horizontal="left" vertical="center" wrapText="1"/>
    </xf>
    <xf numFmtId="168" fontId="10" fillId="2" borderId="1" xfId="0" applyNumberFormat="1" applyFont="1" applyFill="1" applyBorder="1" applyAlignment="1">
      <alignment horizontal="right" vertical="center" wrapText="1"/>
    </xf>
    <xf numFmtId="168" fontId="10" fillId="2" borderId="1" xfId="0" applyNumberFormat="1" applyFont="1" applyFill="1" applyBorder="1" applyAlignment="1">
      <alignment horizontal="right" vertical="center"/>
    </xf>
    <xf numFmtId="168" fontId="10" fillId="0" borderId="1" xfId="0" applyNumberFormat="1" applyFont="1" applyBorder="1" applyAlignment="1">
      <alignment horizontal="right" vertical="center"/>
    </xf>
    <xf numFmtId="168" fontId="10" fillId="8" borderId="1" xfId="0" applyNumberFormat="1" applyFont="1" applyFill="1" applyBorder="1" applyAlignment="1">
      <alignment horizontal="center" vertical="center" wrapText="1"/>
    </xf>
    <xf numFmtId="0" fontId="8" fillId="0" borderId="1" xfId="4" applyFont="1" applyFill="1" applyBorder="1" applyAlignment="1" applyProtection="1">
      <alignment horizontal="justify" vertical="center" wrapText="1"/>
      <protection locked="0"/>
    </xf>
    <xf numFmtId="168" fontId="8" fillId="0" borderId="0" xfId="1" applyNumberFormat="1" applyFont="1" applyFill="1" applyAlignment="1">
      <alignment horizontal="right" vertical="center"/>
    </xf>
    <xf numFmtId="168" fontId="6" fillId="0" borderId="0" xfId="1" applyNumberFormat="1" applyFont="1" applyFill="1" applyAlignment="1">
      <alignment horizontal="right" vertical="center"/>
    </xf>
    <xf numFmtId="0" fontId="7" fillId="8" borderId="2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165" fontId="7" fillId="8" borderId="1" xfId="1" applyFont="1" applyFill="1" applyBorder="1" applyAlignment="1">
      <alignment horizontal="center" vertical="center" wrapText="1"/>
    </xf>
    <xf numFmtId="1" fontId="7" fillId="8" borderId="1" xfId="1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" fontId="8" fillId="0" borderId="1" xfId="1" applyNumberFormat="1" applyFont="1" applyFill="1" applyBorder="1" applyAlignment="1">
      <alignment horizontal="center" vertical="center" wrapText="1"/>
    </xf>
    <xf numFmtId="168" fontId="8" fillId="0" borderId="3" xfId="1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168" fontId="7" fillId="8" borderId="1" xfId="1" applyNumberFormat="1" applyFont="1" applyFill="1" applyBorder="1" applyAlignment="1">
      <alignment horizontal="center" vertical="center" wrapText="1"/>
    </xf>
    <xf numFmtId="168" fontId="7" fillId="8" borderId="3" xfId="1" applyNumberFormat="1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0" borderId="39" xfId="0" applyFont="1" applyBorder="1" applyAlignment="1">
      <alignment horizontal="left" vertical="center"/>
    </xf>
    <xf numFmtId="168" fontId="7" fillId="0" borderId="12" xfId="1" applyNumberFormat="1" applyFont="1" applyFill="1" applyBorder="1" applyAlignment="1">
      <alignment horizontal="right"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10" fillId="8" borderId="3" xfId="0" applyFont="1" applyFill="1" applyBorder="1" applyAlignment="1">
      <alignment horizontal="center" vertical="center" wrapText="1"/>
    </xf>
    <xf numFmtId="168" fontId="8" fillId="0" borderId="3" xfId="1" applyNumberFormat="1" applyFont="1" applyFill="1" applyBorder="1" applyAlignment="1">
      <alignment horizontal="right" vertical="center"/>
    </xf>
    <xf numFmtId="168" fontId="7" fillId="12" borderId="17" xfId="1" applyNumberFormat="1" applyFont="1" applyFill="1" applyBorder="1" applyAlignment="1">
      <alignment horizontal="right" vertical="center" wrapText="1"/>
    </xf>
    <xf numFmtId="0" fontId="10" fillId="8" borderId="7" xfId="0" applyFont="1" applyFill="1" applyBorder="1" applyAlignment="1">
      <alignment horizontal="center" vertical="center" wrapText="1"/>
    </xf>
    <xf numFmtId="0" fontId="10" fillId="8" borderId="8" xfId="0" applyFont="1" applyFill="1" applyBorder="1" applyAlignment="1">
      <alignment horizontal="center" vertical="center" wrapText="1"/>
    </xf>
    <xf numFmtId="0" fontId="10" fillId="8" borderId="18" xfId="0" applyFont="1" applyFill="1" applyBorder="1" applyAlignment="1">
      <alignment horizontal="center" vertical="center" wrapText="1"/>
    </xf>
    <xf numFmtId="168" fontId="6" fillId="0" borderId="3" xfId="0" applyNumberFormat="1" applyFont="1" applyBorder="1" applyAlignment="1">
      <alignment horizontal="right" vertical="center" wrapText="1"/>
    </xf>
    <xf numFmtId="168" fontId="6" fillId="0" borderId="17" xfId="1" applyNumberFormat="1" applyFont="1" applyBorder="1" applyAlignment="1">
      <alignment horizontal="right" vertical="center"/>
    </xf>
    <xf numFmtId="168" fontId="6" fillId="0" borderId="3" xfId="1" applyNumberFormat="1" applyFont="1" applyBorder="1" applyAlignment="1">
      <alignment horizontal="right" vertical="center"/>
    </xf>
    <xf numFmtId="168" fontId="6" fillId="2" borderId="1" xfId="0" applyNumberFormat="1" applyFont="1" applyFill="1" applyBorder="1" applyAlignment="1">
      <alignment horizontal="right" vertical="center"/>
    </xf>
    <xf numFmtId="168" fontId="6" fillId="2" borderId="3" xfId="0" applyNumberFormat="1" applyFont="1" applyFill="1" applyBorder="1" applyAlignment="1">
      <alignment horizontal="right" vertical="center" wrapText="1"/>
    </xf>
    <xf numFmtId="0" fontId="6" fillId="2" borderId="0" xfId="0" applyFont="1" applyFill="1" applyAlignment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168" fontId="10" fillId="2" borderId="17" xfId="0" applyNumberFormat="1" applyFont="1" applyFill="1" applyBorder="1" applyAlignment="1">
      <alignment horizontal="right" vertical="center" wrapText="1"/>
    </xf>
    <xf numFmtId="0" fontId="10" fillId="11" borderId="2" xfId="0" applyFont="1" applyFill="1" applyBorder="1" applyAlignment="1">
      <alignment horizontal="center" vertical="center"/>
    </xf>
    <xf numFmtId="0" fontId="10" fillId="11" borderId="1" xfId="0" applyFont="1" applyFill="1" applyBorder="1" applyAlignment="1">
      <alignment horizontal="center" vertical="center"/>
    </xf>
    <xf numFmtId="0" fontId="10" fillId="11" borderId="1" xfId="0" applyFont="1" applyFill="1" applyBorder="1" applyAlignment="1">
      <alignment horizontal="center" vertical="center" wrapText="1"/>
    </xf>
    <xf numFmtId="165" fontId="10" fillId="11" borderId="1" xfId="1" applyFont="1" applyFill="1" applyBorder="1" applyAlignment="1">
      <alignment horizontal="center" vertical="center" wrapText="1"/>
    </xf>
    <xf numFmtId="165" fontId="10" fillId="11" borderId="3" xfId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168" fontId="10" fillId="0" borderId="17" xfId="1" applyNumberFormat="1" applyFont="1" applyFill="1" applyBorder="1" applyAlignment="1">
      <alignment horizontal="right" vertical="center"/>
    </xf>
    <xf numFmtId="168" fontId="6" fillId="3" borderId="10" xfId="1" applyNumberFormat="1" applyFont="1" applyFill="1" applyBorder="1" applyAlignment="1">
      <alignment horizontal="right" vertical="center" wrapText="1"/>
    </xf>
    <xf numFmtId="168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 vertical="center"/>
    </xf>
    <xf numFmtId="168" fontId="6" fillId="3" borderId="1" xfId="0" applyNumberFormat="1" applyFont="1" applyFill="1" applyBorder="1" applyAlignment="1">
      <alignment horizontal="right" vertical="center"/>
    </xf>
    <xf numFmtId="168" fontId="10" fillId="0" borderId="1" xfId="0" applyNumberFormat="1" applyFont="1" applyBorder="1" applyAlignment="1">
      <alignment horizontal="center" vertical="center"/>
    </xf>
    <xf numFmtId="168" fontId="10" fillId="0" borderId="1" xfId="0" applyNumberFormat="1" applyFont="1" applyBorder="1" applyAlignment="1">
      <alignment horizontal="center" vertical="center" wrapText="1"/>
    </xf>
    <xf numFmtId="168" fontId="10" fillId="0" borderId="6" xfId="0" applyNumberFormat="1" applyFont="1" applyBorder="1" applyAlignment="1">
      <alignment horizontal="center" vertical="center" wrapText="1"/>
    </xf>
    <xf numFmtId="168" fontId="10" fillId="7" borderId="13" xfId="0" applyNumberFormat="1" applyFont="1" applyFill="1" applyBorder="1" applyAlignment="1">
      <alignment horizontal="center" vertical="center" wrapText="1"/>
    </xf>
    <xf numFmtId="168" fontId="7" fillId="7" borderId="6" xfId="0" applyNumberFormat="1" applyFont="1" applyFill="1" applyBorder="1" applyAlignment="1">
      <alignment horizontal="center" vertical="center" wrapText="1"/>
    </xf>
    <xf numFmtId="168" fontId="10" fillId="7" borderId="1" xfId="0" applyNumberFormat="1" applyFont="1" applyFill="1" applyBorder="1" applyAlignment="1">
      <alignment horizontal="center" vertical="center" wrapText="1"/>
    </xf>
    <xf numFmtId="168" fontId="10" fillId="7" borderId="12" xfId="0" applyNumberFormat="1" applyFont="1" applyFill="1" applyBorder="1" applyAlignment="1">
      <alignment horizontal="center" vertical="center" wrapText="1"/>
    </xf>
    <xf numFmtId="168" fontId="10" fillId="7" borderId="25" xfId="0" applyNumberFormat="1" applyFont="1" applyFill="1" applyBorder="1" applyAlignment="1">
      <alignment horizontal="center" vertical="center" wrapText="1"/>
    </xf>
    <xf numFmtId="168" fontId="10" fillId="7" borderId="16" xfId="0" applyNumberFormat="1" applyFont="1" applyFill="1" applyBorder="1" applyAlignment="1">
      <alignment horizontal="center" vertical="center" wrapText="1"/>
    </xf>
    <xf numFmtId="168" fontId="10" fillId="0" borderId="0" xfId="0" applyNumberFormat="1" applyFont="1" applyAlignment="1">
      <alignment horizontal="right" vertical="center"/>
    </xf>
    <xf numFmtId="168" fontId="10" fillId="0" borderId="1" xfId="0" applyNumberFormat="1" applyFont="1" applyBorder="1" applyAlignment="1">
      <alignment horizontal="right" vertical="center" wrapText="1"/>
    </xf>
    <xf numFmtId="168" fontId="6" fillId="0" borderId="0" xfId="0" applyNumberFormat="1" applyFont="1" applyAlignment="1">
      <alignment horizontal="right"/>
    </xf>
    <xf numFmtId="168" fontId="6" fillId="7" borderId="13" xfId="0" applyNumberFormat="1" applyFont="1" applyFill="1" applyBorder="1" applyAlignment="1">
      <alignment horizontal="right" vertical="center" wrapText="1"/>
    </xf>
    <xf numFmtId="168" fontId="6" fillId="7" borderId="12" xfId="0" applyNumberFormat="1" applyFont="1" applyFill="1" applyBorder="1" applyAlignment="1">
      <alignment horizontal="right" vertical="center" wrapText="1"/>
    </xf>
    <xf numFmtId="168" fontId="8" fillId="0" borderId="1" xfId="0" applyNumberFormat="1" applyFont="1" applyBorder="1" applyAlignment="1">
      <alignment horizontal="right" vertical="center" wrapText="1"/>
    </xf>
    <xf numFmtId="168" fontId="8" fillId="9" borderId="1" xfId="0" applyNumberFormat="1" applyFont="1" applyFill="1" applyBorder="1" applyAlignment="1">
      <alignment horizontal="right" vertical="center" wrapText="1"/>
    </xf>
    <xf numFmtId="168" fontId="10" fillId="7" borderId="1" xfId="0" applyNumberFormat="1" applyFont="1" applyFill="1" applyBorder="1" applyAlignment="1">
      <alignment horizontal="right" vertical="center" wrapText="1"/>
    </xf>
    <xf numFmtId="168" fontId="6" fillId="7" borderId="1" xfId="0" applyNumberFormat="1" applyFont="1" applyFill="1" applyBorder="1" applyAlignment="1">
      <alignment horizontal="right" vertical="center" wrapText="1"/>
    </xf>
    <xf numFmtId="168" fontId="10" fillId="7" borderId="12" xfId="0" applyNumberFormat="1" applyFont="1" applyFill="1" applyBorder="1" applyAlignment="1">
      <alignment horizontal="right" vertical="center" wrapText="1"/>
    </xf>
    <xf numFmtId="168" fontId="8" fillId="0" borderId="1" xfId="0" applyNumberFormat="1" applyFont="1" applyBorder="1" applyAlignment="1">
      <alignment horizontal="right" vertical="center"/>
    </xf>
    <xf numFmtId="168" fontId="8" fillId="9" borderId="6" xfId="0" applyNumberFormat="1" applyFont="1" applyFill="1" applyBorder="1" applyAlignment="1">
      <alignment horizontal="right" vertical="center"/>
    </xf>
    <xf numFmtId="168" fontId="6" fillId="0" borderId="10" xfId="0" applyNumberFormat="1" applyFont="1" applyBorder="1" applyAlignment="1">
      <alignment horizontal="right" vertical="center" wrapText="1"/>
    </xf>
    <xf numFmtId="168" fontId="6" fillId="7" borderId="10" xfId="0" applyNumberFormat="1" applyFont="1" applyFill="1" applyBorder="1" applyAlignment="1">
      <alignment horizontal="right" vertical="center" wrapText="1"/>
    </xf>
    <xf numFmtId="168" fontId="6" fillId="0" borderId="12" xfId="0" applyNumberFormat="1" applyFont="1" applyBorder="1" applyAlignment="1">
      <alignment horizontal="right"/>
    </xf>
    <xf numFmtId="168" fontId="6" fillId="9" borderId="1" xfId="0" applyNumberFormat="1" applyFont="1" applyFill="1" applyBorder="1" applyAlignment="1">
      <alignment horizontal="right"/>
    </xf>
    <xf numFmtId="168" fontId="6" fillId="7" borderId="6" xfId="0" applyNumberFormat="1" applyFont="1" applyFill="1" applyBorder="1" applyAlignment="1">
      <alignment horizontal="right" vertical="center" wrapText="1"/>
    </xf>
    <xf numFmtId="168" fontId="6" fillId="10" borderId="1" xfId="0" applyNumberFormat="1" applyFont="1" applyFill="1" applyBorder="1" applyAlignment="1">
      <alignment horizontal="right" vertical="center" wrapText="1"/>
    </xf>
    <xf numFmtId="168" fontId="8" fillId="0" borderId="0" xfId="0" applyNumberFormat="1" applyFont="1" applyAlignment="1">
      <alignment horizontal="right"/>
    </xf>
    <xf numFmtId="169" fontId="10" fillId="3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right"/>
    </xf>
    <xf numFmtId="168" fontId="10" fillId="0" borderId="1" xfId="1" applyNumberFormat="1" applyFont="1" applyFill="1" applyBorder="1" applyAlignment="1">
      <alignment horizontal="right" wrapText="1"/>
    </xf>
    <xf numFmtId="168" fontId="10" fillId="0" borderId="1" xfId="15" applyNumberFormat="1" applyFont="1" applyFill="1" applyBorder="1" applyAlignment="1">
      <alignment horizontal="right"/>
    </xf>
    <xf numFmtId="168" fontId="10" fillId="0" borderId="1" xfId="0" applyNumberFormat="1" applyFont="1" applyFill="1" applyBorder="1" applyAlignment="1">
      <alignment horizontal="right" vertical="center" wrapText="1"/>
    </xf>
    <xf numFmtId="168" fontId="6" fillId="0" borderId="1" xfId="0" applyNumberFormat="1" applyFont="1" applyFill="1" applyBorder="1" applyAlignment="1">
      <alignment horizontal="right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167" fontId="8" fillId="0" borderId="1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168" fontId="13" fillId="7" borderId="1" xfId="0" applyNumberFormat="1" applyFont="1" applyFill="1" applyBorder="1" applyAlignment="1">
      <alignment horizontal="right" vertical="center" wrapText="1"/>
    </xf>
    <xf numFmtId="10" fontId="7" fillId="8" borderId="1" xfId="0" applyNumberFormat="1" applyFont="1" applyFill="1" applyBorder="1" applyAlignment="1">
      <alignment horizontal="center" vertical="center" wrapText="1"/>
    </xf>
    <xf numFmtId="168" fontId="7" fillId="9" borderId="1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10" fontId="6" fillId="0" borderId="4" xfId="16" applyNumberFormat="1" applyFont="1" applyBorder="1" applyAlignment="1">
      <alignment horizontal="center" vertical="center"/>
    </xf>
    <xf numFmtId="10" fontId="6" fillId="0" borderId="5" xfId="16" applyNumberFormat="1" applyFont="1" applyBorder="1" applyAlignment="1">
      <alignment horizontal="center" vertical="center"/>
    </xf>
    <xf numFmtId="10" fontId="6" fillId="0" borderId="17" xfId="16" applyNumberFormat="1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10" fontId="10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0" fontId="13" fillId="0" borderId="1" xfId="0" applyNumberFormat="1" applyFont="1" applyFill="1" applyBorder="1" applyAlignment="1">
      <alignment horizontal="center" vertical="center" wrapText="1"/>
    </xf>
    <xf numFmtId="168" fontId="13" fillId="0" borderId="1" xfId="0" applyNumberFormat="1" applyFont="1" applyBorder="1" applyAlignment="1">
      <alignment horizontal="right" vertical="center" wrapText="1"/>
    </xf>
    <xf numFmtId="168" fontId="7" fillId="9" borderId="1" xfId="0" applyNumberFormat="1" applyFont="1" applyFill="1" applyBorder="1" applyAlignment="1">
      <alignment horizontal="right" vertical="center" wrapText="1"/>
    </xf>
    <xf numFmtId="168" fontId="8" fillId="2" borderId="1" xfId="0" applyNumberFormat="1" applyFont="1" applyFill="1" applyBorder="1" applyAlignment="1">
      <alignment horizontal="right" vertical="center" wrapText="1"/>
    </xf>
    <xf numFmtId="168" fontId="6" fillId="2" borderId="1" xfId="0" applyNumberFormat="1" applyFont="1" applyFill="1" applyBorder="1" applyAlignment="1">
      <alignment horizontal="right" vertical="center" wrapText="1"/>
    </xf>
    <xf numFmtId="168" fontId="13" fillId="2" borderId="1" xfId="0" applyNumberFormat="1" applyFont="1" applyFill="1" applyBorder="1" applyAlignment="1">
      <alignment horizontal="right" vertical="center" wrapText="1"/>
    </xf>
    <xf numFmtId="10" fontId="6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168" fontId="9" fillId="0" borderId="1" xfId="0" applyNumberFormat="1" applyFont="1" applyBorder="1" applyAlignment="1">
      <alignment horizontal="right" vertical="center" wrapText="1"/>
    </xf>
    <xf numFmtId="168" fontId="10" fillId="7" borderId="1" xfId="0" applyNumberFormat="1" applyFont="1" applyFill="1" applyBorder="1" applyAlignment="1" applyProtection="1">
      <alignment horizontal="right" vertical="center" wrapText="1"/>
      <protection locked="0"/>
    </xf>
    <xf numFmtId="168" fontId="10" fillId="7" borderId="1" xfId="1" applyNumberFormat="1" applyFont="1" applyFill="1" applyBorder="1" applyAlignment="1">
      <alignment horizontal="right" vertical="center" wrapText="1"/>
    </xf>
    <xf numFmtId="10" fontId="7" fillId="9" borderId="1" xfId="16" applyNumberFormat="1" applyFont="1" applyFill="1" applyBorder="1" applyAlignment="1">
      <alignment horizontal="right" vertical="center"/>
    </xf>
    <xf numFmtId="44" fontId="6" fillId="0" borderId="0" xfId="0" applyNumberFormat="1" applyFont="1" applyAlignment="1">
      <alignment horizontal="center" vertical="center"/>
    </xf>
    <xf numFmtId="168" fontId="10" fillId="0" borderId="1" xfId="1" applyNumberFormat="1" applyFont="1" applyFill="1" applyBorder="1" applyAlignment="1">
      <alignment horizontal="right" vertical="center"/>
    </xf>
    <xf numFmtId="168" fontId="6" fillId="0" borderId="0" xfId="0" applyNumberFormat="1" applyFont="1" applyAlignment="1">
      <alignment horizontal="center" vertical="center"/>
    </xf>
    <xf numFmtId="170" fontId="8" fillId="0" borderId="1" xfId="1" applyNumberFormat="1" applyFont="1" applyFill="1" applyBorder="1" applyAlignment="1">
      <alignment horizontal="center" vertical="center"/>
    </xf>
    <xf numFmtId="168" fontId="8" fillId="0" borderId="1" xfId="1" applyNumberFormat="1" applyFont="1" applyFill="1" applyBorder="1" applyAlignment="1">
      <alignment horizontal="justify" vertical="center" wrapText="1"/>
    </xf>
    <xf numFmtId="0" fontId="8" fillId="3" borderId="1" xfId="4" applyFont="1" applyFill="1" applyBorder="1" applyAlignment="1" applyProtection="1">
      <alignment horizontal="justify" vertical="center" wrapText="1"/>
      <protection locked="0"/>
    </xf>
    <xf numFmtId="168" fontId="6" fillId="3" borderId="1" xfId="0" applyNumberFormat="1" applyFont="1" applyFill="1" applyBorder="1" applyAlignment="1">
      <alignment horizontal="right" vertical="center" wrapText="1"/>
    </xf>
    <xf numFmtId="166" fontId="6" fillId="0" borderId="0" xfId="0" applyNumberFormat="1" applyFont="1" applyAlignment="1">
      <alignment horizontal="left" vertical="center"/>
    </xf>
    <xf numFmtId="165" fontId="6" fillId="0" borderId="0" xfId="1" applyFont="1" applyAlignment="1">
      <alignment horizontal="center" vertical="center"/>
    </xf>
    <xf numFmtId="4" fontId="0" fillId="0" borderId="1" xfId="0" applyNumberFormat="1" applyBorder="1"/>
    <xf numFmtId="4" fontId="6" fillId="0" borderId="0" xfId="0" applyNumberFormat="1" applyFont="1" applyAlignment="1">
      <alignment horizontal="center" vertical="center"/>
    </xf>
    <xf numFmtId="0" fontId="8" fillId="2" borderId="1" xfId="4" applyFont="1" applyFill="1" applyBorder="1" applyAlignment="1" applyProtection="1">
      <alignment horizontal="justify" vertical="center" wrapText="1"/>
      <protection locked="0"/>
    </xf>
    <xf numFmtId="0" fontId="14" fillId="8" borderId="7" xfId="0" applyFont="1" applyFill="1" applyBorder="1" applyAlignment="1">
      <alignment horizontal="center" vertical="center" wrapText="1"/>
    </xf>
    <xf numFmtId="0" fontId="14" fillId="8" borderId="8" xfId="0" applyFont="1" applyFill="1" applyBorder="1" applyAlignment="1">
      <alignment horizontal="center" vertical="center" wrapText="1"/>
    </xf>
    <xf numFmtId="0" fontId="14" fillId="8" borderId="1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center" vertical="center" wrapText="1"/>
    </xf>
    <xf numFmtId="168" fontId="15" fillId="0" borderId="1" xfId="0" applyNumberFormat="1" applyFont="1" applyBorder="1" applyAlignment="1">
      <alignment horizontal="right" vertical="center" wrapText="1"/>
    </xf>
    <xf numFmtId="168" fontId="15" fillId="0" borderId="3" xfId="0" applyNumberFormat="1" applyFont="1" applyBorder="1" applyAlignment="1">
      <alignment horizontal="right" vertical="center" wrapText="1"/>
    </xf>
    <xf numFmtId="0" fontId="15" fillId="2" borderId="1" xfId="0" applyFont="1" applyFill="1" applyBorder="1" applyAlignment="1">
      <alignment horizontal="justify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justify" vertical="center" wrapText="1"/>
    </xf>
    <xf numFmtId="0" fontId="15" fillId="0" borderId="0" xfId="0" applyFont="1"/>
    <xf numFmtId="168" fontId="14" fillId="11" borderId="17" xfId="0" applyNumberFormat="1" applyFont="1" applyFill="1" applyBorder="1"/>
    <xf numFmtId="0" fontId="15" fillId="0" borderId="0" xfId="0" applyFont="1" applyAlignment="1">
      <alignment horizontal="left" vertical="center"/>
    </xf>
    <xf numFmtId="168" fontId="15" fillId="0" borderId="0" xfId="0" applyNumberFormat="1" applyFont="1" applyAlignment="1">
      <alignment horizontal="left" vertical="center"/>
    </xf>
    <xf numFmtId="168" fontId="6" fillId="0" borderId="0" xfId="1" applyNumberFormat="1" applyFont="1" applyAlignment="1">
      <alignment horizontal="center" vertical="center"/>
    </xf>
    <xf numFmtId="0" fontId="14" fillId="11" borderId="4" xfId="0" applyFont="1" applyFill="1" applyBorder="1" applyAlignment="1">
      <alignment horizontal="center"/>
    </xf>
    <xf numFmtId="0" fontId="14" fillId="11" borderId="5" xfId="0" applyFont="1" applyFill="1" applyBorder="1" applyAlignment="1">
      <alignment horizontal="center"/>
    </xf>
    <xf numFmtId="0" fontId="10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11" borderId="2" xfId="0" applyFont="1" applyFill="1" applyBorder="1" applyAlignment="1">
      <alignment horizontal="left" vertical="center"/>
    </xf>
    <xf numFmtId="0" fontId="10" fillId="11" borderId="1" xfId="0" applyFont="1" applyFill="1" applyBorder="1" applyAlignment="1">
      <alignment horizontal="left" vertical="center"/>
    </xf>
    <xf numFmtId="0" fontId="10" fillId="11" borderId="3" xfId="0" applyFont="1" applyFill="1" applyBorder="1" applyAlignment="1">
      <alignment horizontal="left" vertical="center"/>
    </xf>
    <xf numFmtId="0" fontId="10" fillId="11" borderId="7" xfId="0" applyFont="1" applyFill="1" applyBorder="1" applyAlignment="1">
      <alignment horizontal="left" vertical="center"/>
    </xf>
    <xf numFmtId="0" fontId="10" fillId="11" borderId="8" xfId="0" applyFont="1" applyFill="1" applyBorder="1" applyAlignment="1">
      <alignment horizontal="left" vertical="center"/>
    </xf>
    <xf numFmtId="0" fontId="10" fillId="11" borderId="18" xfId="0" applyFont="1" applyFill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8" fontId="6" fillId="0" borderId="1" xfId="1" applyNumberFormat="1" applyFont="1" applyBorder="1" applyAlignment="1">
      <alignment horizontal="right" vertical="center"/>
    </xf>
    <xf numFmtId="168" fontId="6" fillId="0" borderId="3" xfId="1" applyNumberFormat="1" applyFont="1" applyBorder="1" applyAlignment="1">
      <alignment horizontal="right" vertical="center"/>
    </xf>
    <xf numFmtId="0" fontId="10" fillId="2" borderId="10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7" fillId="0" borderId="24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168" fontId="6" fillId="0" borderId="1" xfId="1" applyNumberFormat="1" applyFont="1" applyFill="1" applyBorder="1" applyAlignment="1">
      <alignment horizontal="right" vertical="center" wrapText="1"/>
    </xf>
    <xf numFmtId="168" fontId="6" fillId="0" borderId="3" xfId="1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168" fontId="10" fillId="0" borderId="5" xfId="1" applyNumberFormat="1" applyFont="1" applyBorder="1" applyAlignment="1">
      <alignment horizontal="right" vertical="center"/>
    </xf>
    <xf numFmtId="168" fontId="10" fillId="0" borderId="17" xfId="1" applyNumberFormat="1" applyFont="1" applyBorder="1" applyAlignment="1">
      <alignment horizontal="right" vertical="center"/>
    </xf>
    <xf numFmtId="0" fontId="7" fillId="12" borderId="4" xfId="0" applyFont="1" applyFill="1" applyBorder="1" applyAlignment="1">
      <alignment horizontal="left" vertical="center"/>
    </xf>
    <xf numFmtId="0" fontId="7" fillId="12" borderId="5" xfId="0" applyFont="1" applyFill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6" fillId="1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7" fillId="9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0" fillId="9" borderId="9" xfId="0" applyFont="1" applyFill="1" applyBorder="1" applyAlignment="1">
      <alignment horizontal="right" vertical="center" wrapText="1"/>
    </xf>
    <xf numFmtId="0" fontId="10" fillId="9" borderId="11" xfId="0" applyFont="1" applyFill="1" applyBorder="1" applyAlignment="1">
      <alignment horizontal="right" vertical="center" wrapText="1"/>
    </xf>
    <xf numFmtId="0" fontId="10" fillId="9" borderId="10" xfId="0" applyFont="1" applyFill="1" applyBorder="1" applyAlignment="1">
      <alignment horizontal="right" vertical="center" wrapText="1"/>
    </xf>
    <xf numFmtId="0" fontId="6" fillId="0" borderId="29" xfId="0" applyFont="1" applyBorder="1" applyAlignment="1">
      <alignment horizontal="left" vertical="center" wrapText="1"/>
    </xf>
    <xf numFmtId="0" fontId="10" fillId="0" borderId="29" xfId="0" applyFont="1" applyBorder="1" applyAlignment="1">
      <alignment horizontal="left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10" fillId="7" borderId="35" xfId="0" applyFont="1" applyFill="1" applyBorder="1" applyAlignment="1">
      <alignment horizontal="left" vertical="center" wrapText="1"/>
    </xf>
    <xf numFmtId="0" fontId="10" fillId="7" borderId="23" xfId="0" applyFont="1" applyFill="1" applyBorder="1" applyAlignment="1">
      <alignment horizontal="left" vertical="center" wrapText="1"/>
    </xf>
    <xf numFmtId="0" fontId="10" fillId="7" borderId="36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0" fillId="7" borderId="12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29" xfId="0" applyFont="1" applyBorder="1" applyAlignment="1">
      <alignment horizontal="left" wrapText="1"/>
    </xf>
    <xf numFmtId="0" fontId="10" fillId="7" borderId="28" xfId="0" applyFont="1" applyFill="1" applyBorder="1" applyAlignment="1">
      <alignment horizontal="left" vertical="center" wrapText="1"/>
    </xf>
    <xf numFmtId="0" fontId="10" fillId="7" borderId="0" xfId="0" applyFont="1" applyFill="1" applyAlignment="1">
      <alignment horizontal="left" vertical="center" wrapText="1"/>
    </xf>
    <xf numFmtId="0" fontId="10" fillId="7" borderId="31" xfId="0" applyFont="1" applyFill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0" fontId="10" fillId="9" borderId="21" xfId="0" applyFont="1" applyFill="1" applyBorder="1" applyAlignment="1">
      <alignment horizontal="left"/>
    </xf>
    <xf numFmtId="0" fontId="10" fillId="9" borderId="20" xfId="0" applyFont="1" applyFill="1" applyBorder="1" applyAlignment="1">
      <alignment horizontal="left"/>
    </xf>
    <xf numFmtId="0" fontId="10" fillId="9" borderId="38" xfId="0" applyFont="1" applyFill="1" applyBorder="1" applyAlignment="1">
      <alignment horizontal="left"/>
    </xf>
    <xf numFmtId="0" fontId="6" fillId="0" borderId="35" xfId="0" applyFont="1" applyBorder="1" applyAlignment="1">
      <alignment horizontal="left"/>
    </xf>
    <xf numFmtId="0" fontId="6" fillId="0" borderId="23" xfId="0" applyFont="1" applyBorder="1" applyAlignment="1">
      <alignment horizontal="left"/>
    </xf>
    <xf numFmtId="0" fontId="6" fillId="0" borderId="36" xfId="0" applyFont="1" applyBorder="1" applyAlignment="1">
      <alignment horizontal="left"/>
    </xf>
    <xf numFmtId="0" fontId="10" fillId="7" borderId="32" xfId="0" applyFont="1" applyFill="1" applyBorder="1" applyAlignment="1">
      <alignment horizontal="center" vertical="center" wrapText="1"/>
    </xf>
    <xf numFmtId="0" fontId="10" fillId="7" borderId="33" xfId="0" applyFont="1" applyFill="1" applyBorder="1" applyAlignment="1">
      <alignment horizontal="center" vertical="center" wrapText="1"/>
    </xf>
    <xf numFmtId="0" fontId="10" fillId="7" borderId="34" xfId="0" applyFont="1" applyFill="1" applyBorder="1" applyAlignment="1">
      <alignment horizontal="center" vertical="center" wrapText="1"/>
    </xf>
    <xf numFmtId="0" fontId="10" fillId="7" borderId="37" xfId="0" applyFont="1" applyFill="1" applyBorder="1" applyAlignment="1">
      <alignment horizontal="left" vertical="center" wrapText="1"/>
    </xf>
    <xf numFmtId="0" fontId="10" fillId="7" borderId="11" xfId="0" applyFont="1" applyFill="1" applyBorder="1" applyAlignment="1">
      <alignment horizontal="left" vertical="center" wrapText="1"/>
    </xf>
    <xf numFmtId="0" fontId="10" fillId="7" borderId="10" xfId="0" applyFont="1" applyFill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10" fillId="9" borderId="32" xfId="0" applyFont="1" applyFill="1" applyBorder="1" applyAlignment="1">
      <alignment horizontal="center"/>
    </xf>
    <xf numFmtId="0" fontId="10" fillId="9" borderId="33" xfId="0" applyFont="1" applyFill="1" applyBorder="1" applyAlignment="1">
      <alignment horizontal="center"/>
    </xf>
    <xf numFmtId="0" fontId="10" fillId="9" borderId="34" xfId="0" applyFont="1" applyFill="1" applyBorder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8" fillId="0" borderId="9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7" fillId="7" borderId="9" xfId="0" applyFont="1" applyFill="1" applyBorder="1" applyAlignment="1">
      <alignment horizontal="center" vertical="center" wrapText="1"/>
    </xf>
    <xf numFmtId="0" fontId="6" fillId="0" borderId="11" xfId="0" applyFont="1" applyBorder="1"/>
    <xf numFmtId="0" fontId="6" fillId="0" borderId="10" xfId="0" applyFont="1" applyBorder="1"/>
    <xf numFmtId="0" fontId="7" fillId="7" borderId="9" xfId="0" applyFont="1" applyFill="1" applyBorder="1" applyAlignment="1">
      <alignment horizontal="left" vertical="center" wrapText="1"/>
    </xf>
    <xf numFmtId="0" fontId="7" fillId="7" borderId="11" xfId="0" applyFont="1" applyFill="1" applyBorder="1" applyAlignment="1">
      <alignment horizontal="left" vertical="center" wrapText="1"/>
    </xf>
    <xf numFmtId="0" fontId="7" fillId="7" borderId="10" xfId="0" applyFont="1" applyFill="1" applyBorder="1" applyAlignment="1">
      <alignment horizontal="left" vertical="center" wrapText="1"/>
    </xf>
    <xf numFmtId="0" fontId="10" fillId="7" borderId="28" xfId="0" applyFont="1" applyFill="1" applyBorder="1" applyAlignment="1">
      <alignment horizontal="center" vertical="center" wrapText="1"/>
    </xf>
    <xf numFmtId="0" fontId="10" fillId="7" borderId="29" xfId="0" applyFont="1" applyFill="1" applyBorder="1" applyAlignment="1">
      <alignment horizontal="center" vertical="center" wrapText="1"/>
    </xf>
    <xf numFmtId="0" fontId="6" fillId="0" borderId="29" xfId="0" applyFont="1" applyBorder="1"/>
    <xf numFmtId="0" fontId="6" fillId="0" borderId="30" xfId="0" applyFont="1" applyBorder="1"/>
    <xf numFmtId="0" fontId="12" fillId="0" borderId="19" xfId="0" applyFont="1" applyBorder="1" applyAlignment="1">
      <alignment vertical="center"/>
    </xf>
    <xf numFmtId="0" fontId="12" fillId="0" borderId="2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10" fillId="7" borderId="27" xfId="0" applyFont="1" applyFill="1" applyBorder="1" applyAlignment="1">
      <alignment horizontal="left" vertical="center" wrapText="1"/>
    </xf>
    <xf numFmtId="0" fontId="10" fillId="7" borderId="26" xfId="0" applyFont="1" applyFill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/>
    </xf>
    <xf numFmtId="0" fontId="12" fillId="0" borderId="20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/>
    </xf>
    <xf numFmtId="0" fontId="10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 applyAlignment="1">
      <alignment horizontal="center" vertical="center"/>
    </xf>
    <xf numFmtId="0" fontId="10" fillId="9" borderId="26" xfId="0" applyFont="1" applyFill="1" applyBorder="1" applyAlignment="1">
      <alignment horizontal="center" vertical="center"/>
    </xf>
    <xf numFmtId="0" fontId="6" fillId="0" borderId="9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6" fillId="0" borderId="0" xfId="0" applyFont="1"/>
    <xf numFmtId="0" fontId="13" fillId="0" borderId="9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7" fillId="4" borderId="28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11" borderId="7" xfId="0" applyFont="1" applyFill="1" applyBorder="1" applyAlignment="1">
      <alignment horizontal="center" vertical="center"/>
    </xf>
    <xf numFmtId="0" fontId="7" fillId="11" borderId="8" xfId="0" applyFont="1" applyFill="1" applyBorder="1" applyAlignment="1">
      <alignment horizontal="center" vertical="center"/>
    </xf>
    <xf numFmtId="0" fontId="7" fillId="11" borderId="18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8" borderId="7" xfId="0" applyFont="1" applyFill="1" applyBorder="1" applyAlignment="1">
      <alignment horizontal="center" vertical="center"/>
    </xf>
    <xf numFmtId="0" fontId="10" fillId="8" borderId="8" xfId="0" applyFont="1" applyFill="1" applyBorder="1" applyAlignment="1">
      <alignment horizontal="center" vertical="center"/>
    </xf>
    <xf numFmtId="0" fontId="10" fillId="8" borderId="18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6" borderId="22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right" vertical="center" wrapText="1"/>
    </xf>
  </cellXfs>
  <cellStyles count="17">
    <cellStyle name="Moeda" xfId="1" builtinId="4"/>
    <cellStyle name="Moeda 2" xfId="2" xr:uid="{00000000-0005-0000-0000-000001000000}"/>
    <cellStyle name="Moeda 3" xfId="12" xr:uid="{00000000-0005-0000-0000-000002000000}"/>
    <cellStyle name="Normal" xfId="0" builtinId="0"/>
    <cellStyle name="Normal 15" xfId="9" xr:uid="{00000000-0005-0000-0000-000004000000}"/>
    <cellStyle name="Normal 16" xfId="10" xr:uid="{00000000-0005-0000-0000-000005000000}"/>
    <cellStyle name="Normal 17" xfId="11" xr:uid="{00000000-0005-0000-0000-000006000000}"/>
    <cellStyle name="Normal 18" xfId="8" xr:uid="{00000000-0005-0000-0000-000007000000}"/>
    <cellStyle name="Normal 19" xfId="3" xr:uid="{00000000-0005-0000-0000-000008000000}"/>
    <cellStyle name="Normal_GRUPO" xfId="4" xr:uid="{00000000-0005-0000-0000-000009000000}"/>
    <cellStyle name="Normal_page 1 2" xfId="7" xr:uid="{00000000-0005-0000-0000-00000A000000}"/>
    <cellStyle name="Porcentagem" xfId="16" builtinId="5"/>
    <cellStyle name="Vírgula" xfId="15" builtinId="3"/>
    <cellStyle name="Vírgula 2" xfId="6" xr:uid="{00000000-0005-0000-0000-00000D000000}"/>
    <cellStyle name="Vírgula 2 2" xfId="14" xr:uid="{00000000-0005-0000-0000-00000E000000}"/>
    <cellStyle name="Vírgula 3" xfId="5" xr:uid="{00000000-0005-0000-0000-00000F000000}"/>
    <cellStyle name="Vírgula 3 2" xfId="13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B6056-26AF-4BBC-8587-4CC4DB76C773}">
  <sheetPr>
    <tabColor theme="1"/>
    <pageSetUpPr fitToPage="1"/>
  </sheetPr>
  <dimension ref="A1:F28"/>
  <sheetViews>
    <sheetView tabSelected="1" view="pageBreakPreview" topLeftCell="A17" zoomScaleNormal="100" zoomScaleSheetLayoutView="100" workbookViewId="0">
      <selection activeCell="F31" sqref="F31"/>
    </sheetView>
  </sheetViews>
  <sheetFormatPr defaultRowHeight="18.75" x14ac:dyDescent="0.25"/>
  <cols>
    <col min="1" max="1" width="6.85546875" style="228" bestFit="1" customWidth="1"/>
    <col min="2" max="2" width="37.28515625" style="228" bestFit="1" customWidth="1"/>
    <col min="3" max="3" width="11.140625" style="228" bestFit="1" customWidth="1"/>
    <col min="4" max="4" width="11.42578125" style="228" bestFit="1" customWidth="1"/>
    <col min="5" max="5" width="18.42578125" style="239" customWidth="1"/>
    <col min="6" max="6" width="19.85546875" style="239" bestFit="1" customWidth="1"/>
    <col min="7" max="7" width="4.140625" style="228" bestFit="1" customWidth="1"/>
    <col min="8" max="16384" width="9.140625" style="228"/>
  </cols>
  <sheetData>
    <row r="1" spans="1:6" ht="55.5" customHeight="1" x14ac:dyDescent="0.25">
      <c r="A1" s="225" t="s">
        <v>6</v>
      </c>
      <c r="B1" s="226" t="s">
        <v>7</v>
      </c>
      <c r="C1" s="226" t="s">
        <v>2752</v>
      </c>
      <c r="D1" s="226" t="s">
        <v>0</v>
      </c>
      <c r="E1" s="226" t="s">
        <v>2753</v>
      </c>
      <c r="F1" s="227" t="s">
        <v>2754</v>
      </c>
    </row>
    <row r="2" spans="1:6" ht="37.5" x14ac:dyDescent="0.25">
      <c r="A2" s="229">
        <v>1</v>
      </c>
      <c r="B2" s="230" t="s">
        <v>10</v>
      </c>
      <c r="C2" s="231">
        <v>1</v>
      </c>
      <c r="D2" s="231" t="s">
        <v>11</v>
      </c>
      <c r="E2" s="232">
        <f>TOTAL!E3</f>
        <v>6921.18</v>
      </c>
      <c r="F2" s="233">
        <f>TOTAL!F3</f>
        <v>83054.16</v>
      </c>
    </row>
    <row r="3" spans="1:6" x14ac:dyDescent="0.25">
      <c r="A3" s="229">
        <v>2</v>
      </c>
      <c r="B3" s="230" t="s">
        <v>12</v>
      </c>
      <c r="C3" s="231">
        <v>2</v>
      </c>
      <c r="D3" s="231" t="s">
        <v>13</v>
      </c>
      <c r="E3" s="232">
        <f>TOTAL!E4</f>
        <v>5703</v>
      </c>
      <c r="F3" s="233">
        <f>TOTAL!F4</f>
        <v>136872</v>
      </c>
    </row>
    <row r="4" spans="1:6" x14ac:dyDescent="0.25">
      <c r="A4" s="229">
        <v>3</v>
      </c>
      <c r="B4" s="230" t="s">
        <v>14</v>
      </c>
      <c r="C4" s="231">
        <v>4</v>
      </c>
      <c r="D4" s="231" t="s">
        <v>13</v>
      </c>
      <c r="E4" s="232">
        <f>TOTAL!E5</f>
        <v>5216.2</v>
      </c>
      <c r="F4" s="233">
        <f>TOTAL!F5</f>
        <v>250377.59999999998</v>
      </c>
    </row>
    <row r="5" spans="1:6" x14ac:dyDescent="0.25">
      <c r="A5" s="229">
        <v>4</v>
      </c>
      <c r="B5" s="230" t="s">
        <v>15</v>
      </c>
      <c r="C5" s="231">
        <v>35</v>
      </c>
      <c r="D5" s="231" t="s">
        <v>13</v>
      </c>
      <c r="E5" s="232">
        <f>TOTAL!E6</f>
        <v>3591.46</v>
      </c>
      <c r="F5" s="233">
        <f>TOTAL!F6</f>
        <v>1508413.2</v>
      </c>
    </row>
    <row r="6" spans="1:6" x14ac:dyDescent="0.25">
      <c r="A6" s="229">
        <v>5</v>
      </c>
      <c r="B6" s="230" t="s">
        <v>16</v>
      </c>
      <c r="C6" s="231">
        <v>3</v>
      </c>
      <c r="D6" s="231" t="s">
        <v>13</v>
      </c>
      <c r="E6" s="232">
        <f>TOTAL!E7</f>
        <v>5053.33</v>
      </c>
      <c r="F6" s="233">
        <f>TOTAL!F7</f>
        <v>181919.88</v>
      </c>
    </row>
    <row r="7" spans="1:6" ht="56.25" x14ac:dyDescent="0.25">
      <c r="A7" s="229">
        <v>6</v>
      </c>
      <c r="B7" s="230" t="s">
        <v>17</v>
      </c>
      <c r="C7" s="231">
        <v>13</v>
      </c>
      <c r="D7" s="231" t="s">
        <v>13</v>
      </c>
      <c r="E7" s="232">
        <f>TOTAL!E8</f>
        <v>5160.37</v>
      </c>
      <c r="F7" s="233">
        <f>TOTAL!F8</f>
        <v>805017.72</v>
      </c>
    </row>
    <row r="8" spans="1:6" x14ac:dyDescent="0.25">
      <c r="A8" s="229">
        <v>7</v>
      </c>
      <c r="B8" s="230" t="s">
        <v>18</v>
      </c>
      <c r="C8" s="231">
        <v>1</v>
      </c>
      <c r="D8" s="231" t="s">
        <v>11</v>
      </c>
      <c r="E8" s="232">
        <f>TOTAL!E9</f>
        <v>5311.12</v>
      </c>
      <c r="F8" s="233">
        <f>TOTAL!F9</f>
        <v>63733.440000000002</v>
      </c>
    </row>
    <row r="9" spans="1:6" x14ac:dyDescent="0.25">
      <c r="A9" s="229">
        <v>8</v>
      </c>
      <c r="B9" s="230" t="s">
        <v>19</v>
      </c>
      <c r="C9" s="231">
        <v>1</v>
      </c>
      <c r="D9" s="231" t="s">
        <v>11</v>
      </c>
      <c r="E9" s="232">
        <f>TOTAL!E10</f>
        <v>5311.12</v>
      </c>
      <c r="F9" s="233">
        <f>TOTAL!F10</f>
        <v>63733.440000000002</v>
      </c>
    </row>
    <row r="10" spans="1:6" x14ac:dyDescent="0.25">
      <c r="A10" s="229">
        <v>9</v>
      </c>
      <c r="B10" s="230" t="s">
        <v>20</v>
      </c>
      <c r="C10" s="231">
        <v>3</v>
      </c>
      <c r="D10" s="231" t="s">
        <v>13</v>
      </c>
      <c r="E10" s="232">
        <f>TOTAL!E11</f>
        <v>5020.6000000000004</v>
      </c>
      <c r="F10" s="233">
        <f>TOTAL!F11</f>
        <v>180741.6</v>
      </c>
    </row>
    <row r="11" spans="1:6" x14ac:dyDescent="0.25">
      <c r="A11" s="229">
        <v>10</v>
      </c>
      <c r="B11" s="230" t="s">
        <v>21</v>
      </c>
      <c r="C11" s="231">
        <v>1</v>
      </c>
      <c r="D11" s="231" t="s">
        <v>13</v>
      </c>
      <c r="E11" s="232">
        <f>TOTAL!E12</f>
        <v>4159.3599999999997</v>
      </c>
      <c r="F11" s="233">
        <f>TOTAL!F12</f>
        <v>49912.319999999992</v>
      </c>
    </row>
    <row r="12" spans="1:6" x14ac:dyDescent="0.25">
      <c r="A12" s="229">
        <v>11</v>
      </c>
      <c r="B12" s="234" t="s">
        <v>22</v>
      </c>
      <c r="C12" s="235">
        <v>2</v>
      </c>
      <c r="D12" s="231" t="s">
        <v>13</v>
      </c>
      <c r="E12" s="232">
        <f>TOTAL!E13</f>
        <v>4151.9399999999996</v>
      </c>
      <c r="F12" s="233">
        <f>TOTAL!F13</f>
        <v>99646.56</v>
      </c>
    </row>
    <row r="13" spans="1:6" x14ac:dyDescent="0.25">
      <c r="A13" s="229">
        <v>12</v>
      </c>
      <c r="B13" s="230" t="s">
        <v>23</v>
      </c>
      <c r="C13" s="231">
        <v>6</v>
      </c>
      <c r="D13" s="231" t="s">
        <v>13</v>
      </c>
      <c r="E13" s="232">
        <f>TOTAL!E14</f>
        <v>4247.83</v>
      </c>
      <c r="F13" s="233">
        <f>TOTAL!F14</f>
        <v>305843.76</v>
      </c>
    </row>
    <row r="14" spans="1:6" ht="37.5" x14ac:dyDescent="0.25">
      <c r="A14" s="229">
        <v>13</v>
      </c>
      <c r="B14" s="230" t="s">
        <v>24</v>
      </c>
      <c r="C14" s="231">
        <v>4</v>
      </c>
      <c r="D14" s="231" t="s">
        <v>13</v>
      </c>
      <c r="E14" s="232">
        <f>TOTAL!E15</f>
        <v>4903.2</v>
      </c>
      <c r="F14" s="233">
        <f>TOTAL!F15</f>
        <v>235353.59999999998</v>
      </c>
    </row>
    <row r="15" spans="1:6" ht="37.5" x14ac:dyDescent="0.25">
      <c r="A15" s="229">
        <v>14</v>
      </c>
      <c r="B15" s="230" t="s">
        <v>25</v>
      </c>
      <c r="C15" s="231">
        <v>4</v>
      </c>
      <c r="D15" s="231" t="s">
        <v>13</v>
      </c>
      <c r="E15" s="232">
        <f>TOTAL!E16</f>
        <v>5482.34</v>
      </c>
      <c r="F15" s="233">
        <f>TOTAL!F16</f>
        <v>263152.32</v>
      </c>
    </row>
    <row r="16" spans="1:6" ht="37.5" x14ac:dyDescent="0.25">
      <c r="A16" s="229">
        <v>15</v>
      </c>
      <c r="B16" s="230" t="s">
        <v>26</v>
      </c>
      <c r="C16" s="231">
        <v>4</v>
      </c>
      <c r="D16" s="231" t="s">
        <v>13</v>
      </c>
      <c r="E16" s="232">
        <f>TOTAL!E17</f>
        <v>4796.68</v>
      </c>
      <c r="F16" s="233">
        <f>TOTAL!F17</f>
        <v>230240.64000000001</v>
      </c>
    </row>
    <row r="17" spans="1:6" ht="37.5" x14ac:dyDescent="0.25">
      <c r="A17" s="229">
        <v>16</v>
      </c>
      <c r="B17" s="230" t="s">
        <v>27</v>
      </c>
      <c r="C17" s="231">
        <v>4</v>
      </c>
      <c r="D17" s="231" t="s">
        <v>13</v>
      </c>
      <c r="E17" s="232">
        <f>TOTAL!E18</f>
        <v>5241.4799999999996</v>
      </c>
      <c r="F17" s="233">
        <f>TOTAL!F18</f>
        <v>251591.03999999998</v>
      </c>
    </row>
    <row r="18" spans="1:6" x14ac:dyDescent="0.25">
      <c r="A18" s="229">
        <v>17</v>
      </c>
      <c r="B18" s="230" t="s">
        <v>28</v>
      </c>
      <c r="C18" s="231">
        <v>4</v>
      </c>
      <c r="D18" s="231" t="s">
        <v>13</v>
      </c>
      <c r="E18" s="232">
        <f>TOTAL!E19</f>
        <v>4976.16</v>
      </c>
      <c r="F18" s="233">
        <f>TOTAL!F19</f>
        <v>238855.67999999999</v>
      </c>
    </row>
    <row r="19" spans="1:6" x14ac:dyDescent="0.25">
      <c r="A19" s="229">
        <v>18</v>
      </c>
      <c r="B19" s="230" t="s">
        <v>29</v>
      </c>
      <c r="C19" s="231">
        <v>4</v>
      </c>
      <c r="D19" s="231" t="s">
        <v>13</v>
      </c>
      <c r="E19" s="232">
        <f>TOTAL!E20</f>
        <v>4196.32</v>
      </c>
      <c r="F19" s="233">
        <f>TOTAL!F20</f>
        <v>201423.35999999999</v>
      </c>
    </row>
    <row r="20" spans="1:6" ht="37.5" x14ac:dyDescent="0.25">
      <c r="A20" s="229">
        <v>19</v>
      </c>
      <c r="B20" s="236" t="s">
        <v>2755</v>
      </c>
      <c r="C20" s="231">
        <v>12</v>
      </c>
      <c r="D20" s="231" t="s">
        <v>2756</v>
      </c>
      <c r="E20" s="232">
        <f>TOTAL!E30</f>
        <v>14770.56</v>
      </c>
      <c r="F20" s="233">
        <f>ROUND(E20*C20,2)</f>
        <v>177246.72</v>
      </c>
    </row>
    <row r="21" spans="1:6" s="237" customFormat="1" x14ac:dyDescent="0.3">
      <c r="A21" s="229">
        <v>20</v>
      </c>
      <c r="B21" s="236" t="s">
        <v>2757</v>
      </c>
      <c r="C21" s="231">
        <v>1</v>
      </c>
      <c r="D21" s="231" t="s">
        <v>0</v>
      </c>
      <c r="E21" s="232">
        <f>TOTAL!F958</f>
        <v>3909996.6000000024</v>
      </c>
      <c r="F21" s="233">
        <f t="shared" ref="F21:F23" si="0">ROUND(E21*C21,2)</f>
        <v>3909996.6</v>
      </c>
    </row>
    <row r="22" spans="1:6" s="237" customFormat="1" x14ac:dyDescent="0.3">
      <c r="A22" s="229">
        <v>21</v>
      </c>
      <c r="B22" s="236" t="s">
        <v>2758</v>
      </c>
      <c r="C22" s="231">
        <v>1</v>
      </c>
      <c r="D22" s="231" t="s">
        <v>2759</v>
      </c>
      <c r="E22" s="232">
        <f>TOTAL!F998</f>
        <v>1479998.5</v>
      </c>
      <c r="F22" s="233">
        <f t="shared" si="0"/>
        <v>1479998.5</v>
      </c>
    </row>
    <row r="23" spans="1:6" s="237" customFormat="1" x14ac:dyDescent="0.3">
      <c r="A23" s="229">
        <v>22</v>
      </c>
      <c r="B23" s="236" t="s">
        <v>2760</v>
      </c>
      <c r="C23" s="231">
        <v>1</v>
      </c>
      <c r="D23" s="231" t="s">
        <v>2759</v>
      </c>
      <c r="E23" s="232">
        <f>TOTAL!F1031</f>
        <v>296998.42000000004</v>
      </c>
      <c r="F23" s="233">
        <f t="shared" si="0"/>
        <v>296998.42</v>
      </c>
    </row>
    <row r="24" spans="1:6" s="237" customFormat="1" ht="19.5" thickBot="1" x14ac:dyDescent="0.35">
      <c r="A24" s="242" t="s">
        <v>2018</v>
      </c>
      <c r="B24" s="243"/>
      <c r="C24" s="243"/>
      <c r="D24" s="243"/>
      <c r="E24" s="243"/>
      <c r="F24" s="238">
        <f>SUM(F2:F23)</f>
        <v>11014122.559999999</v>
      </c>
    </row>
    <row r="25" spans="1:6" s="237" customFormat="1" x14ac:dyDescent="0.3"/>
    <row r="27" spans="1:6" x14ac:dyDescent="0.25">
      <c r="F27" s="240"/>
    </row>
    <row r="28" spans="1:6" x14ac:dyDescent="0.25">
      <c r="F28" s="240"/>
    </row>
  </sheetData>
  <mergeCells count="1">
    <mergeCell ref="A24:E24"/>
  </mergeCells>
  <printOptions horizontalCentered="1"/>
  <pageMargins left="0.55118110236220474" right="0.55118110236220474" top="1.2598425196850394" bottom="0.98425196850393704" header="0" footer="0"/>
  <pageSetup paperSize="9" scale="86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ilha8">
    <pageSetUpPr fitToPage="1"/>
  </sheetPr>
  <dimension ref="A1:F118"/>
  <sheetViews>
    <sheetView view="pageBreakPreview" topLeftCell="A93" zoomScaleNormal="100" zoomScaleSheetLayoutView="100" workbookViewId="0">
      <selection activeCell="F21" sqref="F21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7" bestFit="1" customWidth="1"/>
    <col min="7" max="16384" width="9.28515625" style="1"/>
  </cols>
  <sheetData>
    <row r="1" spans="1:6" x14ac:dyDescent="0.2">
      <c r="A1" s="374" t="s">
        <v>2553</v>
      </c>
      <c r="B1" s="375"/>
      <c r="C1" s="375"/>
      <c r="D1" s="375"/>
      <c r="E1" s="375"/>
      <c r="F1" s="375"/>
    </row>
    <row r="2" spans="1:6" x14ac:dyDescent="0.2">
      <c r="A2" s="287"/>
      <c r="B2" s="287"/>
      <c r="C2" s="287"/>
      <c r="D2" s="287"/>
      <c r="E2" s="287"/>
      <c r="F2" s="287"/>
    </row>
    <row r="3" spans="1:6" x14ac:dyDescent="0.2">
      <c r="A3" s="287" t="s">
        <v>2554</v>
      </c>
      <c r="B3" s="287"/>
      <c r="C3" s="287"/>
      <c r="D3" s="287"/>
      <c r="E3" s="287"/>
      <c r="F3" s="287"/>
    </row>
    <row r="4" spans="1:6" x14ac:dyDescent="0.2">
      <c r="A4" s="287" t="s">
        <v>2555</v>
      </c>
      <c r="B4" s="287"/>
      <c r="C4" s="287"/>
      <c r="D4" s="287"/>
      <c r="E4" s="287"/>
      <c r="F4" s="287"/>
    </row>
    <row r="5" spans="1:6" x14ac:dyDescent="0.2">
      <c r="A5" s="53"/>
      <c r="B5" s="53"/>
      <c r="C5" s="53"/>
      <c r="D5" s="53"/>
      <c r="E5" s="53"/>
      <c r="F5" s="155"/>
    </row>
    <row r="6" spans="1:6" x14ac:dyDescent="0.2">
      <c r="A6" s="376"/>
      <c r="B6" s="376"/>
      <c r="C6" s="376"/>
      <c r="D6" s="376"/>
      <c r="E6" s="376"/>
      <c r="F6" s="376"/>
    </row>
    <row r="7" spans="1:6" x14ac:dyDescent="0.2">
      <c r="A7" s="377" t="s">
        <v>2556</v>
      </c>
      <c r="B7" s="377"/>
      <c r="C7" s="377"/>
      <c r="D7" s="377"/>
      <c r="E7" s="377"/>
      <c r="F7" s="377"/>
    </row>
    <row r="8" spans="1:6" x14ac:dyDescent="0.2">
      <c r="A8" s="18" t="s">
        <v>2557</v>
      </c>
      <c r="B8" s="372" t="s">
        <v>2558</v>
      </c>
      <c r="C8" s="264"/>
      <c r="D8" s="264"/>
      <c r="E8" s="265"/>
      <c r="F8" s="174">
        <f ca="1">TODAY()</f>
        <v>44208</v>
      </c>
    </row>
    <row r="9" spans="1:6" x14ac:dyDescent="0.2">
      <c r="A9" s="18" t="s">
        <v>2559</v>
      </c>
      <c r="B9" s="372" t="s">
        <v>2560</v>
      </c>
      <c r="C9" s="264"/>
      <c r="D9" s="264"/>
      <c r="E9" s="265"/>
      <c r="F9" s="146" t="s">
        <v>2561</v>
      </c>
    </row>
    <row r="10" spans="1:6" ht="25.5" x14ac:dyDescent="0.2">
      <c r="A10" s="18" t="s">
        <v>2562</v>
      </c>
      <c r="B10" s="372" t="s">
        <v>2563</v>
      </c>
      <c r="C10" s="264"/>
      <c r="D10" s="264"/>
      <c r="E10" s="265"/>
      <c r="F10" s="147" t="s">
        <v>2738</v>
      </c>
    </row>
    <row r="11" spans="1:6" x14ac:dyDescent="0.2">
      <c r="A11" s="18" t="s">
        <v>2564</v>
      </c>
      <c r="B11" s="372" t="s">
        <v>2565</v>
      </c>
      <c r="C11" s="264"/>
      <c r="D11" s="264"/>
      <c r="E11" s="265"/>
      <c r="F11" s="146" t="s">
        <v>2566</v>
      </c>
    </row>
    <row r="12" spans="1:6" x14ac:dyDescent="0.2">
      <c r="A12" s="373" t="s">
        <v>2567</v>
      </c>
      <c r="B12" s="373"/>
      <c r="C12" s="373"/>
      <c r="D12" s="373"/>
      <c r="E12" s="373"/>
      <c r="F12" s="373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48" t="s">
        <v>2573</v>
      </c>
    </row>
    <row r="14" spans="1:6" ht="25.5" x14ac:dyDescent="0.2">
      <c r="A14" s="54">
        <v>1</v>
      </c>
      <c r="B14" s="176" t="s">
        <v>2700</v>
      </c>
      <c r="C14" s="24" t="s">
        <v>2574</v>
      </c>
      <c r="D14" s="177" t="s">
        <v>2575</v>
      </c>
      <c r="E14" s="57" t="s">
        <v>2576</v>
      </c>
      <c r="F14" s="178">
        <v>1</v>
      </c>
    </row>
    <row r="15" spans="1:6" x14ac:dyDescent="0.2">
      <c r="A15" s="287" t="s">
        <v>2577</v>
      </c>
      <c r="B15" s="287"/>
      <c r="C15" s="287"/>
      <c r="D15" s="287"/>
      <c r="E15" s="287"/>
      <c r="F15" s="287"/>
    </row>
    <row r="16" spans="1:6" x14ac:dyDescent="0.2">
      <c r="A16" s="58" t="s">
        <v>2578</v>
      </c>
    </row>
    <row r="17" spans="1:6" x14ac:dyDescent="0.2">
      <c r="A17" s="24">
        <v>1</v>
      </c>
      <c r="B17" s="289" t="s">
        <v>2579</v>
      </c>
      <c r="C17" s="289"/>
      <c r="D17" s="289"/>
      <c r="E17" s="308"/>
      <c r="F17" s="179" t="s">
        <v>2580</v>
      </c>
    </row>
    <row r="18" spans="1:6" x14ac:dyDescent="0.2">
      <c r="A18" s="24">
        <v>2</v>
      </c>
      <c r="B18" s="308" t="s">
        <v>2581</v>
      </c>
      <c r="C18" s="309"/>
      <c r="D18" s="309"/>
      <c r="E18" s="309"/>
      <c r="F18" s="179" t="s">
        <v>2716</v>
      </c>
    </row>
    <row r="19" spans="1:6" x14ac:dyDescent="0.2">
      <c r="A19" s="24">
        <v>3</v>
      </c>
      <c r="B19" s="378" t="s">
        <v>2583</v>
      </c>
      <c r="C19" s="379"/>
      <c r="D19" s="379"/>
      <c r="E19" s="379"/>
      <c r="F19" s="181">
        <v>1800</v>
      </c>
    </row>
    <row r="20" spans="1:6" ht="25.5" x14ac:dyDescent="0.2">
      <c r="A20" s="24">
        <v>4</v>
      </c>
      <c r="B20" s="308" t="s">
        <v>2584</v>
      </c>
      <c r="C20" s="309"/>
      <c r="D20" s="309"/>
      <c r="E20" s="309"/>
      <c r="F20" s="182" t="str">
        <f>B14</f>
        <v>Técnico de Eletromecânica</v>
      </c>
    </row>
    <row r="21" spans="1:6" ht="13.5" thickBot="1" x14ac:dyDescent="0.25">
      <c r="A21" s="24">
        <v>5</v>
      </c>
      <c r="B21" s="308" t="s">
        <v>2585</v>
      </c>
      <c r="C21" s="309"/>
      <c r="D21" s="309"/>
      <c r="E21" s="310"/>
      <c r="F21" s="432">
        <v>43952</v>
      </c>
    </row>
    <row r="22" spans="1:6" ht="13.5" thickBot="1" x14ac:dyDescent="0.25">
      <c r="A22" s="369" t="s">
        <v>2586</v>
      </c>
      <c r="B22" s="370"/>
      <c r="C22" s="370"/>
      <c r="D22" s="370"/>
      <c r="E22" s="370"/>
      <c r="F22" s="371"/>
    </row>
    <row r="23" spans="1:6" x14ac:dyDescent="0.2">
      <c r="A23" s="59">
        <v>1</v>
      </c>
      <c r="B23" s="367" t="s">
        <v>2587</v>
      </c>
      <c r="C23" s="368"/>
      <c r="D23" s="368"/>
      <c r="E23" s="368"/>
      <c r="F23" s="149" t="s">
        <v>2588</v>
      </c>
    </row>
    <row r="24" spans="1:6" x14ac:dyDescent="0.2">
      <c r="A24" s="24" t="s">
        <v>2557</v>
      </c>
      <c r="B24" s="308" t="s">
        <v>2589</v>
      </c>
      <c r="C24" s="309"/>
      <c r="D24" s="309"/>
      <c r="E24" s="309"/>
      <c r="F24" s="183">
        <f>F19</f>
        <v>1800</v>
      </c>
    </row>
    <row r="25" spans="1:6" x14ac:dyDescent="0.2">
      <c r="A25" s="24" t="s">
        <v>2559</v>
      </c>
      <c r="B25" s="308" t="s">
        <v>2689</v>
      </c>
      <c r="C25" s="309"/>
      <c r="D25" s="309"/>
      <c r="E25" s="309"/>
      <c r="F25" s="183">
        <f>F24*0.3</f>
        <v>540</v>
      </c>
    </row>
    <row r="26" spans="1:6" x14ac:dyDescent="0.2">
      <c r="A26" s="24" t="s">
        <v>2562</v>
      </c>
      <c r="B26" s="308" t="s">
        <v>2690</v>
      </c>
      <c r="C26" s="309"/>
      <c r="D26" s="309"/>
      <c r="E26" s="309"/>
      <c r="F26" s="183">
        <v>0</v>
      </c>
    </row>
    <row r="27" spans="1:6" x14ac:dyDescent="0.2">
      <c r="A27" s="24" t="s">
        <v>2564</v>
      </c>
      <c r="B27" s="308" t="s">
        <v>2592</v>
      </c>
      <c r="C27" s="309"/>
      <c r="D27" s="309"/>
      <c r="E27" s="309"/>
      <c r="F27" s="183">
        <v>0</v>
      </c>
    </row>
    <row r="28" spans="1:6" x14ac:dyDescent="0.2">
      <c r="A28" s="24" t="s">
        <v>2593</v>
      </c>
      <c r="B28" s="308" t="s">
        <v>2594</v>
      </c>
      <c r="C28" s="309"/>
      <c r="D28" s="309"/>
      <c r="E28" s="309"/>
      <c r="F28" s="183">
        <v>0</v>
      </c>
    </row>
    <row r="29" spans="1:6" x14ac:dyDescent="0.2">
      <c r="A29" s="24" t="s">
        <v>2595</v>
      </c>
      <c r="B29" s="308" t="s">
        <v>2596</v>
      </c>
      <c r="C29" s="309"/>
      <c r="D29" s="309"/>
      <c r="E29" s="309"/>
      <c r="F29" s="183">
        <v>0</v>
      </c>
    </row>
    <row r="30" spans="1:6" x14ac:dyDescent="0.2">
      <c r="A30" s="35" t="s">
        <v>2597</v>
      </c>
      <c r="B30" s="308" t="s">
        <v>2598</v>
      </c>
      <c r="C30" s="309"/>
      <c r="D30" s="309"/>
      <c r="E30" s="309"/>
      <c r="F30" s="183">
        <v>0</v>
      </c>
    </row>
    <row r="31" spans="1:6" ht="13.5" thickBot="1" x14ac:dyDescent="0.25">
      <c r="A31" s="360" t="s">
        <v>2599</v>
      </c>
      <c r="B31" s="361"/>
      <c r="C31" s="362"/>
      <c r="D31" s="362"/>
      <c r="E31" s="363"/>
      <c r="F31" s="158">
        <f>SUM(F24:F30)</f>
        <v>2340</v>
      </c>
    </row>
    <row r="32" spans="1:6" ht="13.5" thickBot="1" x14ac:dyDescent="0.25">
      <c r="A32" s="364" t="s">
        <v>2600</v>
      </c>
      <c r="B32" s="365"/>
      <c r="C32" s="365"/>
      <c r="D32" s="365"/>
      <c r="E32" s="365"/>
      <c r="F32" s="366"/>
    </row>
    <row r="33" spans="1:6" x14ac:dyDescent="0.2">
      <c r="A33" s="61" t="s">
        <v>2601</v>
      </c>
      <c r="B33" s="367" t="s">
        <v>2602</v>
      </c>
      <c r="C33" s="368"/>
      <c r="D33" s="368"/>
      <c r="E33" s="368"/>
      <c r="F33" s="149" t="s">
        <v>2588</v>
      </c>
    </row>
    <row r="34" spans="1:6" x14ac:dyDescent="0.2">
      <c r="A34" s="24" t="s">
        <v>2557</v>
      </c>
      <c r="B34" s="316" t="s">
        <v>2603</v>
      </c>
      <c r="C34" s="317"/>
      <c r="D34" s="318"/>
      <c r="E34" s="184">
        <v>8.3299999999999999E-2</v>
      </c>
      <c r="F34" s="183">
        <f>E34*F31</f>
        <v>194.922</v>
      </c>
    </row>
    <row r="35" spans="1:6" x14ac:dyDescent="0.2">
      <c r="A35" s="24" t="s">
        <v>2559</v>
      </c>
      <c r="B35" s="316" t="s">
        <v>2604</v>
      </c>
      <c r="C35" s="317"/>
      <c r="D35" s="318"/>
      <c r="E35" s="184">
        <v>0.1111</v>
      </c>
      <c r="F35" s="183">
        <f>E35*F31</f>
        <v>259.97399999999999</v>
      </c>
    </row>
    <row r="36" spans="1:6" x14ac:dyDescent="0.2">
      <c r="A36" s="324" t="s">
        <v>2605</v>
      </c>
      <c r="B36" s="325"/>
      <c r="C36" s="325"/>
      <c r="D36" s="326"/>
      <c r="E36" s="189">
        <f>SUM(E34:E35)</f>
        <v>0.19440000000000002</v>
      </c>
      <c r="F36" s="164">
        <f>SUM(F34:F35)</f>
        <v>454.89599999999996</v>
      </c>
    </row>
    <row r="37" spans="1:6" x14ac:dyDescent="0.2">
      <c r="A37" s="62" t="s">
        <v>2606</v>
      </c>
      <c r="B37" s="357" t="s">
        <v>2607</v>
      </c>
      <c r="C37" s="358"/>
      <c r="D37" s="359"/>
      <c r="E37" s="62" t="s">
        <v>2608</v>
      </c>
      <c r="F37" s="150" t="s">
        <v>2588</v>
      </c>
    </row>
    <row r="38" spans="1:6" x14ac:dyDescent="0.2">
      <c r="A38" s="41" t="s">
        <v>2557</v>
      </c>
      <c r="B38" s="348" t="s">
        <v>2609</v>
      </c>
      <c r="C38" s="349"/>
      <c r="D38" s="350"/>
      <c r="E38" s="185">
        <f>TOTAL!J2</f>
        <v>0</v>
      </c>
      <c r="F38" s="160">
        <f>E38*$F$31</f>
        <v>0</v>
      </c>
    </row>
    <row r="39" spans="1:6" x14ac:dyDescent="0.2">
      <c r="A39" s="41" t="s">
        <v>2559</v>
      </c>
      <c r="B39" s="348" t="s">
        <v>2610</v>
      </c>
      <c r="C39" s="349"/>
      <c r="D39" s="350"/>
      <c r="E39" s="185">
        <v>1.4999999999999999E-2</v>
      </c>
      <c r="F39" s="160">
        <f>E39*($F$31+$F$36)</f>
        <v>41.923439999999992</v>
      </c>
    </row>
    <row r="40" spans="1:6" x14ac:dyDescent="0.2">
      <c r="A40" s="41" t="s">
        <v>2562</v>
      </c>
      <c r="B40" s="348" t="s">
        <v>2611</v>
      </c>
      <c r="C40" s="349"/>
      <c r="D40" s="350"/>
      <c r="E40" s="185">
        <v>0.01</v>
      </c>
      <c r="F40" s="160">
        <f t="shared" ref="F40:F45" si="0">E40*($F$31+$F$36)</f>
        <v>27.94896</v>
      </c>
    </row>
    <row r="41" spans="1:6" x14ac:dyDescent="0.2">
      <c r="A41" s="41" t="s">
        <v>2564</v>
      </c>
      <c r="B41" s="348" t="s">
        <v>2612</v>
      </c>
      <c r="C41" s="349"/>
      <c r="D41" s="350"/>
      <c r="E41" s="185">
        <v>2E-3</v>
      </c>
      <c r="F41" s="160">
        <f t="shared" si="0"/>
        <v>5.5897919999999992</v>
      </c>
    </row>
    <row r="42" spans="1:6" x14ac:dyDescent="0.2">
      <c r="A42" s="41" t="s">
        <v>2593</v>
      </c>
      <c r="B42" s="348" t="s">
        <v>2613</v>
      </c>
      <c r="C42" s="349"/>
      <c r="D42" s="350"/>
      <c r="E42" s="185">
        <v>2.5000000000000001E-2</v>
      </c>
      <c r="F42" s="160">
        <f t="shared" si="0"/>
        <v>69.872399999999999</v>
      </c>
    </row>
    <row r="43" spans="1:6" x14ac:dyDescent="0.2">
      <c r="A43" s="28" t="s">
        <v>2595</v>
      </c>
      <c r="B43" s="351" t="s">
        <v>2614</v>
      </c>
      <c r="C43" s="352"/>
      <c r="D43" s="353"/>
      <c r="E43" s="185">
        <v>0.08</v>
      </c>
      <c r="F43" s="160">
        <f t="shared" si="0"/>
        <v>223.59168</v>
      </c>
    </row>
    <row r="44" spans="1:6" x14ac:dyDescent="0.2">
      <c r="A44" s="41" t="s">
        <v>2597</v>
      </c>
      <c r="B44" s="348" t="s">
        <v>2761</v>
      </c>
      <c r="C44" s="349"/>
      <c r="D44" s="350"/>
      <c r="E44" s="185">
        <f>3%*0.926</f>
        <v>2.7779999999999999E-2</v>
      </c>
      <c r="F44" s="160">
        <f t="shared" si="0"/>
        <v>77.642210879999993</v>
      </c>
    </row>
    <row r="45" spans="1:6" x14ac:dyDescent="0.2">
      <c r="A45" s="41" t="s">
        <v>1983</v>
      </c>
      <c r="B45" s="348" t="s">
        <v>2615</v>
      </c>
      <c r="C45" s="349"/>
      <c r="D45" s="350"/>
      <c r="E45" s="185">
        <v>6.0000000000000001E-3</v>
      </c>
      <c r="F45" s="160">
        <f t="shared" si="0"/>
        <v>16.769375999999998</v>
      </c>
    </row>
    <row r="46" spans="1:6" x14ac:dyDescent="0.2">
      <c r="A46" s="354" t="s">
        <v>2044</v>
      </c>
      <c r="B46" s="355"/>
      <c r="C46" s="355"/>
      <c r="D46" s="356"/>
      <c r="E46" s="63">
        <f>SUM(E38:E45)</f>
        <v>0.16578000000000001</v>
      </c>
      <c r="F46" s="161">
        <f>SUM(F38:F45)</f>
        <v>463.33785888</v>
      </c>
    </row>
    <row r="47" spans="1:6" x14ac:dyDescent="0.2">
      <c r="A47" s="64" t="s">
        <v>2616</v>
      </c>
      <c r="B47" s="337" t="s">
        <v>2617</v>
      </c>
      <c r="C47" s="317"/>
      <c r="D47" s="317"/>
      <c r="E47" s="318"/>
      <c r="F47" s="151" t="s">
        <v>2588</v>
      </c>
    </row>
    <row r="48" spans="1:6" x14ac:dyDescent="0.2">
      <c r="A48" s="24" t="s">
        <v>2557</v>
      </c>
      <c r="B48" s="316" t="s">
        <v>2618</v>
      </c>
      <c r="C48" s="317"/>
      <c r="D48" s="346" t="s">
        <v>2739</v>
      </c>
      <c r="E48" s="347"/>
      <c r="F48" s="183">
        <f>(2*5.5*22)</f>
        <v>242</v>
      </c>
    </row>
    <row r="49" spans="1:6" x14ac:dyDescent="0.2">
      <c r="A49" s="24" t="s">
        <v>2559</v>
      </c>
      <c r="B49" s="308" t="s">
        <v>2741</v>
      </c>
      <c r="C49" s="309"/>
      <c r="D49" s="309"/>
      <c r="E49" s="310"/>
      <c r="F49" s="183">
        <f>ROUND(22*(16.95*0.91),2)</f>
        <v>339.34</v>
      </c>
    </row>
    <row r="50" spans="1:6" x14ac:dyDescent="0.2">
      <c r="A50" s="24" t="s">
        <v>2562</v>
      </c>
      <c r="B50" s="308" t="s">
        <v>2740</v>
      </c>
      <c r="C50" s="309"/>
      <c r="D50" s="309"/>
      <c r="E50" s="310"/>
      <c r="F50" s="183">
        <f>ROUND(22*3.89,2)</f>
        <v>85.58</v>
      </c>
    </row>
    <row r="51" spans="1:6" x14ac:dyDescent="0.2">
      <c r="A51" s="24" t="s">
        <v>2564</v>
      </c>
      <c r="B51" s="308" t="s">
        <v>2619</v>
      </c>
      <c r="C51" s="309"/>
      <c r="D51" s="309"/>
      <c r="E51" s="310"/>
      <c r="F51" s="183"/>
    </row>
    <row r="52" spans="1:6" x14ac:dyDescent="0.2">
      <c r="A52" s="24" t="s">
        <v>2593</v>
      </c>
      <c r="B52" s="308" t="s">
        <v>2620</v>
      </c>
      <c r="C52" s="309"/>
      <c r="D52" s="309"/>
      <c r="E52" s="310"/>
      <c r="F52" s="183"/>
    </row>
    <row r="53" spans="1:6" x14ac:dyDescent="0.2">
      <c r="A53" s="324" t="s">
        <v>2621</v>
      </c>
      <c r="B53" s="325"/>
      <c r="C53" s="325"/>
      <c r="D53" s="325"/>
      <c r="E53" s="326"/>
      <c r="F53" s="188">
        <f>SUM(F48:F52)</f>
        <v>666.92</v>
      </c>
    </row>
    <row r="54" spans="1:6" x14ac:dyDescent="0.2">
      <c r="A54" s="300" t="s">
        <v>2622</v>
      </c>
      <c r="B54" s="300"/>
      <c r="C54" s="300"/>
      <c r="D54" s="300"/>
      <c r="E54" s="300"/>
      <c r="F54" s="300"/>
    </row>
    <row r="55" spans="1:6" ht="13.5" thickBot="1" x14ac:dyDescent="0.25">
      <c r="A55" s="345" t="s">
        <v>2623</v>
      </c>
      <c r="B55" s="345"/>
      <c r="C55" s="345"/>
      <c r="D55" s="345"/>
      <c r="E55" s="345"/>
      <c r="F55" s="345"/>
    </row>
    <row r="56" spans="1:6" ht="13.5" thickBot="1" x14ac:dyDescent="0.25">
      <c r="A56" s="302" t="s">
        <v>2624</v>
      </c>
      <c r="B56" s="303"/>
      <c r="C56" s="303"/>
      <c r="D56" s="303"/>
      <c r="E56" s="303"/>
      <c r="F56" s="304"/>
    </row>
    <row r="57" spans="1:6" x14ac:dyDescent="0.2">
      <c r="A57" s="60">
        <v>2</v>
      </c>
      <c r="B57" s="320" t="s">
        <v>2625</v>
      </c>
      <c r="C57" s="321"/>
      <c r="D57" s="321"/>
      <c r="E57" s="322"/>
      <c r="F57" s="152" t="s">
        <v>2588</v>
      </c>
    </row>
    <row r="58" spans="1:6" x14ac:dyDescent="0.2">
      <c r="A58" s="64" t="s">
        <v>2601</v>
      </c>
      <c r="B58" s="339" t="s">
        <v>2626</v>
      </c>
      <c r="C58" s="340"/>
      <c r="D58" s="340"/>
      <c r="E58" s="341"/>
      <c r="F58" s="165">
        <f>F36</f>
        <v>454.89599999999996</v>
      </c>
    </row>
    <row r="59" spans="1:6" x14ac:dyDescent="0.2">
      <c r="A59" s="64" t="s">
        <v>2606</v>
      </c>
      <c r="B59" s="339" t="s">
        <v>2627</v>
      </c>
      <c r="C59" s="340"/>
      <c r="D59" s="340"/>
      <c r="E59" s="341"/>
      <c r="F59" s="165">
        <f>F46</f>
        <v>463.33785888</v>
      </c>
    </row>
    <row r="60" spans="1:6" x14ac:dyDescent="0.2">
      <c r="A60" s="64" t="s">
        <v>2616</v>
      </c>
      <c r="B60" s="339" t="s">
        <v>2628</v>
      </c>
      <c r="C60" s="340"/>
      <c r="D60" s="340"/>
      <c r="E60" s="341"/>
      <c r="F60" s="165">
        <f>F53</f>
        <v>666.92</v>
      </c>
    </row>
    <row r="61" spans="1:6" ht="13.5" thickBot="1" x14ac:dyDescent="0.25">
      <c r="A61" s="66"/>
      <c r="B61" s="342" t="s">
        <v>2044</v>
      </c>
      <c r="C61" s="343"/>
      <c r="D61" s="343"/>
      <c r="E61" s="344"/>
      <c r="F61" s="166">
        <f>SUM(F58:F60)</f>
        <v>1585.1538588799999</v>
      </c>
    </row>
    <row r="62" spans="1:6" ht="13.5" thickBot="1" x14ac:dyDescent="0.25">
      <c r="A62" s="302" t="s">
        <v>2629</v>
      </c>
      <c r="B62" s="303"/>
      <c r="C62" s="303"/>
      <c r="D62" s="303"/>
      <c r="E62" s="303"/>
      <c r="F62" s="304"/>
    </row>
    <row r="63" spans="1:6" x14ac:dyDescent="0.2">
      <c r="A63" s="65">
        <v>3</v>
      </c>
      <c r="B63" s="305" t="s">
        <v>2630</v>
      </c>
      <c r="C63" s="306"/>
      <c r="D63" s="307"/>
      <c r="E63" s="65" t="s">
        <v>2608</v>
      </c>
      <c r="F63" s="151" t="s">
        <v>2588</v>
      </c>
    </row>
    <row r="64" spans="1:6" x14ac:dyDescent="0.2">
      <c r="A64" s="24" t="s">
        <v>2557</v>
      </c>
      <c r="B64" s="308" t="s">
        <v>2631</v>
      </c>
      <c r="C64" s="309"/>
      <c r="D64" s="310"/>
      <c r="E64" s="186">
        <v>1.8100000000000002E-2</v>
      </c>
      <c r="F64" s="88">
        <f>$F$31*E64</f>
        <v>42.354000000000006</v>
      </c>
    </row>
    <row r="65" spans="1:6" x14ac:dyDescent="0.2">
      <c r="A65" s="24" t="s">
        <v>2559</v>
      </c>
      <c r="B65" s="308" t="s">
        <v>2632</v>
      </c>
      <c r="C65" s="309"/>
      <c r="D65" s="310"/>
      <c r="E65" s="186">
        <v>1.4E-3</v>
      </c>
      <c r="F65" s="88">
        <f>F64*E65</f>
        <v>5.9295600000000011E-2</v>
      </c>
    </row>
    <row r="66" spans="1:6" ht="25.5" customHeight="1" x14ac:dyDescent="0.2">
      <c r="A66" s="24" t="s">
        <v>2562</v>
      </c>
      <c r="B66" s="308" t="s">
        <v>2633</v>
      </c>
      <c r="C66" s="309"/>
      <c r="D66" s="310"/>
      <c r="E66" s="186">
        <v>3.4700000000000002E-2</v>
      </c>
      <c r="F66" s="88">
        <f>E66*$F$31</f>
        <v>81.198000000000008</v>
      </c>
    </row>
    <row r="67" spans="1:6" x14ac:dyDescent="0.2">
      <c r="A67" s="24" t="s">
        <v>2564</v>
      </c>
      <c r="B67" s="308" t="s">
        <v>2634</v>
      </c>
      <c r="C67" s="309"/>
      <c r="D67" s="310"/>
      <c r="E67" s="186">
        <v>1.9E-3</v>
      </c>
      <c r="F67" s="88">
        <f>E67*$F$31</f>
        <v>4.4459999999999997</v>
      </c>
    </row>
    <row r="68" spans="1:6" ht="22.5" customHeight="1" x14ac:dyDescent="0.2">
      <c r="A68" s="24" t="s">
        <v>2593</v>
      </c>
      <c r="B68" s="308" t="s">
        <v>2635</v>
      </c>
      <c r="C68" s="309"/>
      <c r="D68" s="310"/>
      <c r="E68" s="186">
        <v>6.9999999999999999E-4</v>
      </c>
      <c r="F68" s="88">
        <f>E68*$F$31</f>
        <v>1.6379999999999999</v>
      </c>
    </row>
    <row r="69" spans="1:6" ht="27" customHeight="1" x14ac:dyDescent="0.2">
      <c r="A69" s="24" t="s">
        <v>2595</v>
      </c>
      <c r="B69" s="308" t="s">
        <v>2636</v>
      </c>
      <c r="C69" s="309"/>
      <c r="D69" s="310"/>
      <c r="E69" s="186">
        <v>4.4999999999999997E-3</v>
      </c>
      <c r="F69" s="88">
        <f>$F$31*E69</f>
        <v>10.53</v>
      </c>
    </row>
    <row r="70" spans="1:6" ht="13.5" thickBot="1" x14ac:dyDescent="0.25">
      <c r="A70" s="333" t="s">
        <v>2637</v>
      </c>
      <c r="B70" s="334"/>
      <c r="C70" s="334"/>
      <c r="D70" s="335"/>
      <c r="E70" s="67">
        <f>SUM(E64:E69)</f>
        <v>6.1299999999999993E-2</v>
      </c>
      <c r="F70" s="163">
        <f>SUM(F64:F69)</f>
        <v>140.22529560000001</v>
      </c>
    </row>
    <row r="71" spans="1:6" ht="13.5" thickBot="1" x14ac:dyDescent="0.25">
      <c r="A71" s="302" t="s">
        <v>2638</v>
      </c>
      <c r="B71" s="303"/>
      <c r="C71" s="303"/>
      <c r="D71" s="303"/>
      <c r="E71" s="303"/>
      <c r="F71" s="304"/>
    </row>
    <row r="72" spans="1:6" x14ac:dyDescent="0.2">
      <c r="A72" s="68" t="s">
        <v>2639</v>
      </c>
      <c r="B72" s="336" t="s">
        <v>2640</v>
      </c>
      <c r="C72" s="337"/>
      <c r="D72" s="338"/>
      <c r="E72" s="65" t="s">
        <v>2608</v>
      </c>
      <c r="F72" s="153" t="s">
        <v>2588</v>
      </c>
    </row>
    <row r="73" spans="1:6" x14ac:dyDescent="0.2">
      <c r="A73" s="69" t="s">
        <v>2557</v>
      </c>
      <c r="B73" s="323" t="s">
        <v>2641</v>
      </c>
      <c r="C73" s="309"/>
      <c r="D73" s="310"/>
      <c r="E73" s="187">
        <v>9.0749999999999997E-2</v>
      </c>
      <c r="F73" s="167">
        <f t="shared" ref="F73:F78" si="1">E73*$F$31</f>
        <v>212.35499999999999</v>
      </c>
    </row>
    <row r="74" spans="1:6" x14ac:dyDescent="0.2">
      <c r="A74" s="69" t="s">
        <v>2559</v>
      </c>
      <c r="B74" s="323" t="s">
        <v>2642</v>
      </c>
      <c r="C74" s="309"/>
      <c r="D74" s="310"/>
      <c r="E74" s="187">
        <v>1.6299999999999999E-2</v>
      </c>
      <c r="F74" s="167">
        <f t="shared" si="1"/>
        <v>38.141999999999996</v>
      </c>
    </row>
    <row r="75" spans="1:6" x14ac:dyDescent="0.2">
      <c r="A75" s="69" t="s">
        <v>2562</v>
      </c>
      <c r="B75" s="323" t="s">
        <v>2643</v>
      </c>
      <c r="C75" s="309"/>
      <c r="D75" s="310"/>
      <c r="E75" s="187">
        <v>2.0000000000000001E-4</v>
      </c>
      <c r="F75" s="167">
        <f t="shared" si="1"/>
        <v>0.46800000000000003</v>
      </c>
    </row>
    <row r="76" spans="1:6" ht="29.25" customHeight="1" x14ac:dyDescent="0.2">
      <c r="A76" s="69" t="s">
        <v>2564</v>
      </c>
      <c r="B76" s="323" t="s">
        <v>2644</v>
      </c>
      <c r="C76" s="309"/>
      <c r="D76" s="310"/>
      <c r="E76" s="187">
        <v>3.3E-3</v>
      </c>
      <c r="F76" s="167">
        <f t="shared" si="1"/>
        <v>7.7219999999999995</v>
      </c>
    </row>
    <row r="77" spans="1:6" ht="26.25" customHeight="1" x14ac:dyDescent="0.2">
      <c r="A77" s="69" t="s">
        <v>2593</v>
      </c>
      <c r="B77" s="323" t="s">
        <v>2645</v>
      </c>
      <c r="C77" s="309"/>
      <c r="D77" s="310"/>
      <c r="E77" s="187">
        <v>5.5000000000000003E-4</v>
      </c>
      <c r="F77" s="167">
        <f t="shared" si="1"/>
        <v>1.2870000000000001</v>
      </c>
    </row>
    <row r="78" spans="1:6" ht="27.75" customHeight="1" x14ac:dyDescent="0.2">
      <c r="A78" s="69" t="s">
        <v>2595</v>
      </c>
      <c r="B78" s="323" t="s">
        <v>2646</v>
      </c>
      <c r="C78" s="309"/>
      <c r="D78" s="310"/>
      <c r="E78" s="187">
        <v>0</v>
      </c>
      <c r="F78" s="167">
        <f t="shared" si="1"/>
        <v>0</v>
      </c>
    </row>
    <row r="79" spans="1:6" ht="13.5" thickBot="1" x14ac:dyDescent="0.25">
      <c r="A79" s="324" t="s">
        <v>2637</v>
      </c>
      <c r="B79" s="325"/>
      <c r="C79" s="325"/>
      <c r="D79" s="326"/>
      <c r="E79" s="67">
        <f>SUM(E73:E78)</f>
        <v>0.11109999999999999</v>
      </c>
      <c r="F79" s="168">
        <f>SUM(F73:F78)</f>
        <v>259.97399999999993</v>
      </c>
    </row>
    <row r="80" spans="1:6" ht="13.5" thickBot="1" x14ac:dyDescent="0.25">
      <c r="A80" s="70" t="s">
        <v>2647</v>
      </c>
      <c r="B80" s="327" t="s">
        <v>2648</v>
      </c>
      <c r="C80" s="328"/>
      <c r="D80" s="329"/>
      <c r="E80" s="71" t="s">
        <v>2608</v>
      </c>
      <c r="F80" s="154" t="s">
        <v>2588</v>
      </c>
    </row>
    <row r="81" spans="1:6" x14ac:dyDescent="0.2">
      <c r="A81" s="33" t="s">
        <v>2557</v>
      </c>
      <c r="B81" s="330" t="s">
        <v>2649</v>
      </c>
      <c r="C81" s="331"/>
      <c r="D81" s="332"/>
      <c r="E81" s="72"/>
      <c r="F81" s="169"/>
    </row>
    <row r="82" spans="1:6" x14ac:dyDescent="0.2">
      <c r="A82" s="36"/>
      <c r="B82" s="316" t="s">
        <v>2650</v>
      </c>
      <c r="C82" s="317"/>
      <c r="D82" s="318"/>
      <c r="E82" s="36"/>
      <c r="F82" s="143"/>
    </row>
    <row r="83" spans="1:6" x14ac:dyDescent="0.2">
      <c r="A83" s="73"/>
      <c r="B83" s="74" t="s">
        <v>2044</v>
      </c>
      <c r="C83" s="75"/>
      <c r="D83" s="76"/>
      <c r="E83" s="73"/>
      <c r="F83" s="170"/>
    </row>
    <row r="84" spans="1:6" ht="30" customHeight="1" thickBot="1" x14ac:dyDescent="0.25">
      <c r="A84" s="319" t="s">
        <v>2651</v>
      </c>
      <c r="B84" s="319"/>
      <c r="C84" s="319"/>
      <c r="D84" s="319"/>
      <c r="E84" s="319"/>
      <c r="F84" s="319"/>
    </row>
    <row r="85" spans="1:6" ht="13.5" thickBot="1" x14ac:dyDescent="0.25">
      <c r="A85" s="302" t="s">
        <v>2652</v>
      </c>
      <c r="B85" s="303"/>
      <c r="C85" s="303"/>
      <c r="D85" s="303"/>
      <c r="E85" s="303"/>
      <c r="F85" s="304"/>
    </row>
    <row r="86" spans="1:6" x14ac:dyDescent="0.2">
      <c r="A86" s="60">
        <v>4</v>
      </c>
      <c r="B86" s="320" t="s">
        <v>2653</v>
      </c>
      <c r="C86" s="321"/>
      <c r="D86" s="321"/>
      <c r="E86" s="322"/>
      <c r="F86" s="152" t="s">
        <v>2588</v>
      </c>
    </row>
    <row r="87" spans="1:6" x14ac:dyDescent="0.2">
      <c r="A87" s="24" t="s">
        <v>2639</v>
      </c>
      <c r="B87" s="289" t="s">
        <v>2654</v>
      </c>
      <c r="C87" s="289"/>
      <c r="D87" s="289"/>
      <c r="E87" s="289"/>
      <c r="F87" s="183">
        <f>F79</f>
        <v>259.97399999999993</v>
      </c>
    </row>
    <row r="88" spans="1:6" x14ac:dyDescent="0.2">
      <c r="A88" s="24" t="s">
        <v>2647</v>
      </c>
      <c r="B88" s="308" t="s">
        <v>2655</v>
      </c>
      <c r="C88" s="309"/>
      <c r="D88" s="309"/>
      <c r="E88" s="310"/>
      <c r="F88" s="183">
        <f>F83</f>
        <v>0</v>
      </c>
    </row>
    <row r="89" spans="1:6" ht="13.5" thickBot="1" x14ac:dyDescent="0.25">
      <c r="A89" s="311" t="s">
        <v>2637</v>
      </c>
      <c r="B89" s="311"/>
      <c r="C89" s="311"/>
      <c r="D89" s="311"/>
      <c r="E89" s="311"/>
      <c r="F89" s="171">
        <f>SUM(F87:F88)</f>
        <v>259.97399999999993</v>
      </c>
    </row>
    <row r="90" spans="1:6" ht="13.5" thickBot="1" x14ac:dyDescent="0.25">
      <c r="A90" s="312" t="s">
        <v>2656</v>
      </c>
      <c r="B90" s="313"/>
      <c r="C90" s="313"/>
      <c r="D90" s="313"/>
      <c r="E90" s="313"/>
      <c r="F90" s="314"/>
    </row>
    <row r="91" spans="1:6" x14ac:dyDescent="0.2">
      <c r="A91" s="59">
        <v>5</v>
      </c>
      <c r="B91" s="315" t="s">
        <v>2657</v>
      </c>
      <c r="C91" s="315"/>
      <c r="D91" s="315"/>
      <c r="E91" s="59" t="s">
        <v>2608</v>
      </c>
      <c r="F91" s="152" t="s">
        <v>2588</v>
      </c>
    </row>
    <row r="92" spans="1:6" x14ac:dyDescent="0.2">
      <c r="A92" s="24" t="s">
        <v>2557</v>
      </c>
      <c r="B92" s="289" t="s">
        <v>2658</v>
      </c>
      <c r="C92" s="289"/>
      <c r="D92" s="289"/>
      <c r="E92" s="77"/>
      <c r="F92" s="183">
        <f>'Aux - Insumos Sintético'!H8/(12*96)</f>
        <v>13.918986111111114</v>
      </c>
    </row>
    <row r="93" spans="1:6" x14ac:dyDescent="0.2">
      <c r="A93" s="24" t="s">
        <v>2559</v>
      </c>
      <c r="B93" s="289" t="s">
        <v>2151</v>
      </c>
      <c r="C93" s="289"/>
      <c r="D93" s="289"/>
      <c r="E93" s="77"/>
      <c r="F93" s="183">
        <f>'Aux - Insumos Sintético'!H106/(12*23)</f>
        <v>46.929823160957397</v>
      </c>
    </row>
    <row r="94" spans="1:6" x14ac:dyDescent="0.2">
      <c r="A94" s="24" t="s">
        <v>2562</v>
      </c>
      <c r="B94" s="289" t="s">
        <v>2696</v>
      </c>
      <c r="C94" s="289"/>
      <c r="D94" s="289"/>
      <c r="E94" s="78"/>
      <c r="F94" s="183">
        <f>'Aux - Insumos Sintético'!H96/(12*23)</f>
        <v>38.177034459732518</v>
      </c>
    </row>
    <row r="95" spans="1:6" x14ac:dyDescent="0.2">
      <c r="A95" s="24" t="s">
        <v>2564</v>
      </c>
      <c r="B95" s="289"/>
      <c r="C95" s="289"/>
      <c r="D95" s="289"/>
      <c r="E95" s="78"/>
      <c r="F95" s="183"/>
    </row>
    <row r="96" spans="1:6" x14ac:dyDescent="0.2">
      <c r="A96" s="79" t="s">
        <v>2044</v>
      </c>
      <c r="B96" s="80"/>
      <c r="C96" s="80"/>
      <c r="D96" s="80"/>
      <c r="E96" s="67"/>
      <c r="F96" s="159">
        <f>SUM(F92:F95)</f>
        <v>99.025843731801018</v>
      </c>
    </row>
    <row r="97" spans="1:6" ht="13.5" thickBot="1" x14ac:dyDescent="0.25">
      <c r="A97" s="301" t="s">
        <v>2734</v>
      </c>
      <c r="B97" s="301"/>
      <c r="C97" s="301"/>
      <c r="D97" s="301"/>
      <c r="E97" s="301"/>
      <c r="F97" s="301"/>
    </row>
    <row r="98" spans="1:6" ht="13.5" thickBot="1" x14ac:dyDescent="0.25">
      <c r="A98" s="302" t="s">
        <v>2659</v>
      </c>
      <c r="B98" s="303"/>
      <c r="C98" s="303"/>
      <c r="D98" s="303"/>
      <c r="E98" s="303"/>
      <c r="F98" s="304"/>
    </row>
    <row r="99" spans="1:6" x14ac:dyDescent="0.2">
      <c r="A99" s="59">
        <v>6</v>
      </c>
      <c r="B99" s="315" t="s">
        <v>2660</v>
      </c>
      <c r="C99" s="315"/>
      <c r="D99" s="315"/>
      <c r="E99" s="59" t="s">
        <v>2608</v>
      </c>
      <c r="F99" s="164" t="s">
        <v>2588</v>
      </c>
    </row>
    <row r="100" spans="1:6" x14ac:dyDescent="0.2">
      <c r="A100" s="24" t="s">
        <v>2557</v>
      </c>
      <c r="B100" s="308" t="s">
        <v>2661</v>
      </c>
      <c r="C100" s="309"/>
      <c r="D100" s="310"/>
      <c r="E100" s="206">
        <f>ADM</f>
        <v>2.1000000000000001E-2</v>
      </c>
      <c r="F100" s="175">
        <f>ROUND(E100*F116,2)</f>
        <v>92.91</v>
      </c>
    </row>
    <row r="101" spans="1:6" x14ac:dyDescent="0.2">
      <c r="A101" s="207" t="s">
        <v>2559</v>
      </c>
      <c r="B101" s="387" t="s">
        <v>2662</v>
      </c>
      <c r="C101" s="388"/>
      <c r="D101" s="389"/>
      <c r="E101" s="208">
        <v>2.0299999999999999E-2</v>
      </c>
      <c r="F101" s="209">
        <f>ROUND((F116+F100)*E101,2)</f>
        <v>91.7</v>
      </c>
    </row>
    <row r="102" spans="1:6" x14ac:dyDescent="0.2">
      <c r="A102" s="199" t="s">
        <v>2562</v>
      </c>
      <c r="B102" s="391" t="s">
        <v>2663</v>
      </c>
      <c r="C102" s="392"/>
      <c r="D102" s="393"/>
      <c r="E102" s="200">
        <f>SUM(E103:E105)</f>
        <v>0.13219999999999998</v>
      </c>
      <c r="F102" s="201">
        <f>F103+F105</f>
        <v>702.13</v>
      </c>
    </row>
    <row r="103" spans="1:6" ht="34.5" customHeight="1" x14ac:dyDescent="0.2">
      <c r="A103" s="81"/>
      <c r="B103" s="43" t="s">
        <v>2664</v>
      </c>
      <c r="C103" s="383" t="str">
        <f>"PIS "&amp;(PIS*100)&amp;"% + COFINS "&amp;(CONFINS*100)&amp;"% + CPRB "&amp;(CPRB*100)&amp;"%"</f>
        <v>PIS 0,66% + COFINS 3,06% + CPRB 4,5%</v>
      </c>
      <c r="D103" s="384"/>
      <c r="E103" s="186">
        <f>PIS+CONFINS+CPRB</f>
        <v>8.2199999999999995E-2</v>
      </c>
      <c r="F103" s="88">
        <f>ROUND(($F$116+$F$100+$F$101)/(1-$E$102)*E103,2)</f>
        <v>436.57</v>
      </c>
    </row>
    <row r="104" spans="1:6" ht="24" customHeight="1" x14ac:dyDescent="0.2">
      <c r="A104" s="81"/>
      <c r="B104" s="43" t="s">
        <v>2665</v>
      </c>
      <c r="C104" s="383"/>
      <c r="D104" s="384"/>
      <c r="E104" s="186">
        <v>0</v>
      </c>
      <c r="F104" s="88">
        <f>($F$117+$F$101+$F$102)/(1-$E$103)*E104</f>
        <v>0</v>
      </c>
    </row>
    <row r="105" spans="1:6" x14ac:dyDescent="0.2">
      <c r="A105" s="81"/>
      <c r="B105" s="43" t="s">
        <v>2666</v>
      </c>
      <c r="C105" s="385" t="s">
        <v>2667</v>
      </c>
      <c r="D105" s="386"/>
      <c r="E105" s="186">
        <f>ISS</f>
        <v>0.05</v>
      </c>
      <c r="F105" s="88">
        <f>ROUND(($F$116+$F$100+$F$101)/(1-$E$102)*E105,2)</f>
        <v>265.56</v>
      </c>
    </row>
    <row r="106" spans="1:6" x14ac:dyDescent="0.2">
      <c r="A106" s="297" t="s">
        <v>2663</v>
      </c>
      <c r="B106" s="298"/>
      <c r="C106" s="298"/>
      <c r="D106" s="299"/>
      <c r="E106" s="212"/>
      <c r="F106" s="162">
        <f>F100+F101+F102</f>
        <v>886.74</v>
      </c>
    </row>
    <row r="107" spans="1:6" x14ac:dyDescent="0.2">
      <c r="A107" s="300" t="s">
        <v>2668</v>
      </c>
      <c r="B107" s="300"/>
      <c r="C107" s="300"/>
      <c r="D107" s="300"/>
      <c r="E107" s="300"/>
      <c r="F107" s="300"/>
    </row>
    <row r="108" spans="1:6" x14ac:dyDescent="0.2">
      <c r="A108" s="286" t="s">
        <v>2669</v>
      </c>
      <c r="B108" s="286"/>
      <c r="C108" s="286"/>
      <c r="D108" s="286"/>
      <c r="E108" s="286"/>
      <c r="F108" s="286"/>
    </row>
    <row r="109" spans="1:6" x14ac:dyDescent="0.2">
      <c r="A109" s="287" t="s">
        <v>2670</v>
      </c>
      <c r="B109" s="287"/>
      <c r="C109" s="287"/>
      <c r="D109" s="287"/>
      <c r="E109" s="287"/>
      <c r="F109" s="287"/>
    </row>
    <row r="110" spans="1:6" x14ac:dyDescent="0.2">
      <c r="A110" s="288" t="s">
        <v>2671</v>
      </c>
      <c r="B110" s="288"/>
      <c r="C110" s="288"/>
      <c r="D110" s="288"/>
      <c r="E110" s="288"/>
      <c r="F110" s="202" t="s">
        <v>2672</v>
      </c>
    </row>
    <row r="111" spans="1:6" x14ac:dyDescent="0.2">
      <c r="A111" s="28" t="s">
        <v>2557</v>
      </c>
      <c r="B111" s="382" t="s">
        <v>2673</v>
      </c>
      <c r="C111" s="382"/>
      <c r="D111" s="382"/>
      <c r="E111" s="382"/>
      <c r="F111" s="203">
        <f>F31</f>
        <v>2340</v>
      </c>
    </row>
    <row r="112" spans="1:6" x14ac:dyDescent="0.2">
      <c r="A112" s="27" t="s">
        <v>2559</v>
      </c>
      <c r="B112" s="380" t="s">
        <v>2674</v>
      </c>
      <c r="C112" s="380"/>
      <c r="D112" s="380"/>
      <c r="E112" s="380"/>
      <c r="F112" s="204">
        <f>F61</f>
        <v>1585.1538588799999</v>
      </c>
    </row>
    <row r="113" spans="1:6" x14ac:dyDescent="0.2">
      <c r="A113" s="27" t="s">
        <v>2562</v>
      </c>
      <c r="B113" s="380" t="s">
        <v>2675</v>
      </c>
      <c r="C113" s="380"/>
      <c r="D113" s="380"/>
      <c r="E113" s="380"/>
      <c r="F113" s="204">
        <f>F70</f>
        <v>140.22529560000001</v>
      </c>
    </row>
    <row r="114" spans="1:6" x14ac:dyDescent="0.2">
      <c r="A114" s="27" t="s">
        <v>2564</v>
      </c>
      <c r="B114" s="380" t="s">
        <v>2676</v>
      </c>
      <c r="C114" s="380"/>
      <c r="D114" s="380"/>
      <c r="E114" s="380"/>
      <c r="F114" s="204">
        <f>F89</f>
        <v>259.97399999999993</v>
      </c>
    </row>
    <row r="115" spans="1:6" x14ac:dyDescent="0.2">
      <c r="A115" s="27" t="s">
        <v>2593</v>
      </c>
      <c r="B115" s="380" t="s">
        <v>2677</v>
      </c>
      <c r="C115" s="380"/>
      <c r="D115" s="380"/>
      <c r="E115" s="380"/>
      <c r="F115" s="204">
        <f>F96</f>
        <v>99.025843731801018</v>
      </c>
    </row>
    <row r="116" spans="1:6" x14ac:dyDescent="0.2">
      <c r="A116" s="381" t="s">
        <v>2678</v>
      </c>
      <c r="B116" s="381"/>
      <c r="C116" s="381"/>
      <c r="D116" s="381"/>
      <c r="E116" s="381"/>
      <c r="F116" s="205">
        <f>SUM(F111:F115)</f>
        <v>4424.3789982118005</v>
      </c>
    </row>
    <row r="117" spans="1:6" x14ac:dyDescent="0.2">
      <c r="A117" s="27" t="s">
        <v>2593</v>
      </c>
      <c r="B117" s="380" t="s">
        <v>2679</v>
      </c>
      <c r="C117" s="380"/>
      <c r="D117" s="380"/>
      <c r="E117" s="380"/>
      <c r="F117" s="204">
        <f>F106</f>
        <v>886.74</v>
      </c>
    </row>
    <row r="118" spans="1:6" x14ac:dyDescent="0.2">
      <c r="A118" s="285" t="s">
        <v>2680</v>
      </c>
      <c r="B118" s="285"/>
      <c r="C118" s="285"/>
      <c r="D118" s="285"/>
      <c r="E118" s="285"/>
      <c r="F118" s="188">
        <f>ROUND(F117+F116,2)</f>
        <v>5311.12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ilha9">
    <pageSetUpPr fitToPage="1"/>
  </sheetPr>
  <dimension ref="A1:F118"/>
  <sheetViews>
    <sheetView view="pageBreakPreview" topLeftCell="A94" zoomScaleNormal="100" zoomScaleSheetLayoutView="100" workbookViewId="0">
      <selection activeCell="F21" sqref="F21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7" bestFit="1" customWidth="1"/>
    <col min="7" max="16384" width="9.28515625" style="1"/>
  </cols>
  <sheetData>
    <row r="1" spans="1:6" x14ac:dyDescent="0.2">
      <c r="A1" s="374" t="s">
        <v>2553</v>
      </c>
      <c r="B1" s="375"/>
      <c r="C1" s="375"/>
      <c r="D1" s="375"/>
      <c r="E1" s="375"/>
      <c r="F1" s="375"/>
    </row>
    <row r="2" spans="1:6" x14ac:dyDescent="0.2">
      <c r="A2" s="287"/>
      <c r="B2" s="287"/>
      <c r="C2" s="287"/>
      <c r="D2" s="287"/>
      <c r="E2" s="287"/>
      <c r="F2" s="287"/>
    </row>
    <row r="3" spans="1:6" x14ac:dyDescent="0.2">
      <c r="A3" s="287" t="s">
        <v>2554</v>
      </c>
      <c r="B3" s="287"/>
      <c r="C3" s="287"/>
      <c r="D3" s="287"/>
      <c r="E3" s="287"/>
      <c r="F3" s="287"/>
    </row>
    <row r="4" spans="1:6" x14ac:dyDescent="0.2">
      <c r="A4" s="287" t="s">
        <v>2555</v>
      </c>
      <c r="B4" s="287"/>
      <c r="C4" s="287"/>
      <c r="D4" s="287"/>
      <c r="E4" s="287"/>
      <c r="F4" s="287"/>
    </row>
    <row r="5" spans="1:6" x14ac:dyDescent="0.2">
      <c r="A5" s="53"/>
      <c r="B5" s="53"/>
      <c r="C5" s="53"/>
      <c r="D5" s="53"/>
      <c r="E5" s="53"/>
      <c r="F5" s="155"/>
    </row>
    <row r="6" spans="1:6" x14ac:dyDescent="0.2">
      <c r="A6" s="376"/>
      <c r="B6" s="376"/>
      <c r="C6" s="376"/>
      <c r="D6" s="376"/>
      <c r="E6" s="376"/>
      <c r="F6" s="376"/>
    </row>
    <row r="7" spans="1:6" x14ac:dyDescent="0.2">
      <c r="A7" s="377" t="s">
        <v>2556</v>
      </c>
      <c r="B7" s="377"/>
      <c r="C7" s="377"/>
      <c r="D7" s="377"/>
      <c r="E7" s="377"/>
      <c r="F7" s="377"/>
    </row>
    <row r="8" spans="1:6" x14ac:dyDescent="0.2">
      <c r="A8" s="18" t="s">
        <v>2557</v>
      </c>
      <c r="B8" s="372" t="s">
        <v>2558</v>
      </c>
      <c r="C8" s="264"/>
      <c r="D8" s="264"/>
      <c r="E8" s="265"/>
      <c r="F8" s="174">
        <f ca="1">TODAY()</f>
        <v>44208</v>
      </c>
    </row>
    <row r="9" spans="1:6" x14ac:dyDescent="0.2">
      <c r="A9" s="18" t="s">
        <v>2559</v>
      </c>
      <c r="B9" s="372" t="s">
        <v>2560</v>
      </c>
      <c r="C9" s="264"/>
      <c r="D9" s="264"/>
      <c r="E9" s="265"/>
      <c r="F9" s="146" t="s">
        <v>2561</v>
      </c>
    </row>
    <row r="10" spans="1:6" ht="25.5" x14ac:dyDescent="0.2">
      <c r="A10" s="18" t="s">
        <v>2562</v>
      </c>
      <c r="B10" s="372" t="s">
        <v>2563</v>
      </c>
      <c r="C10" s="264"/>
      <c r="D10" s="264"/>
      <c r="E10" s="265"/>
      <c r="F10" s="147" t="s">
        <v>2738</v>
      </c>
    </row>
    <row r="11" spans="1:6" x14ac:dyDescent="0.2">
      <c r="A11" s="18" t="s">
        <v>2564</v>
      </c>
      <c r="B11" s="372" t="s">
        <v>2565</v>
      </c>
      <c r="C11" s="264"/>
      <c r="D11" s="264"/>
      <c r="E11" s="265"/>
      <c r="F11" s="146" t="s">
        <v>2566</v>
      </c>
    </row>
    <row r="12" spans="1:6" x14ac:dyDescent="0.2">
      <c r="A12" s="373" t="s">
        <v>2567</v>
      </c>
      <c r="B12" s="373"/>
      <c r="C12" s="373"/>
      <c r="D12" s="373"/>
      <c r="E12" s="373"/>
      <c r="F12" s="373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48" t="s">
        <v>2573</v>
      </c>
    </row>
    <row r="14" spans="1:6" x14ac:dyDescent="0.2">
      <c r="A14" s="54">
        <v>1</v>
      </c>
      <c r="B14" s="176" t="s">
        <v>20</v>
      </c>
      <c r="C14" s="24" t="s">
        <v>2574</v>
      </c>
      <c r="D14" s="177" t="s">
        <v>2575</v>
      </c>
      <c r="E14" s="57" t="s">
        <v>2576</v>
      </c>
      <c r="F14" s="178">
        <v>3</v>
      </c>
    </row>
    <row r="15" spans="1:6" x14ac:dyDescent="0.2">
      <c r="A15" s="287" t="s">
        <v>2577</v>
      </c>
      <c r="B15" s="287"/>
      <c r="C15" s="287"/>
      <c r="D15" s="287"/>
      <c r="E15" s="287"/>
      <c r="F15" s="287"/>
    </row>
    <row r="16" spans="1:6" x14ac:dyDescent="0.2">
      <c r="A16" s="58" t="s">
        <v>2578</v>
      </c>
    </row>
    <row r="17" spans="1:6" x14ac:dyDescent="0.2">
      <c r="A17" s="24">
        <v>1</v>
      </c>
      <c r="B17" s="289" t="s">
        <v>2579</v>
      </c>
      <c r="C17" s="289"/>
      <c r="D17" s="289"/>
      <c r="E17" s="308"/>
      <c r="F17" s="179" t="s">
        <v>2580</v>
      </c>
    </row>
    <row r="18" spans="1:6" x14ac:dyDescent="0.2">
      <c r="A18" s="24">
        <v>2</v>
      </c>
      <c r="B18" s="308" t="s">
        <v>2581</v>
      </c>
      <c r="C18" s="309"/>
      <c r="D18" s="309"/>
      <c r="E18" s="309"/>
      <c r="F18" s="179" t="s">
        <v>2701</v>
      </c>
    </row>
    <row r="19" spans="1:6" x14ac:dyDescent="0.2">
      <c r="A19" s="24">
        <v>3</v>
      </c>
      <c r="B19" s="378" t="s">
        <v>2583</v>
      </c>
      <c r="C19" s="379"/>
      <c r="D19" s="379"/>
      <c r="E19" s="379"/>
      <c r="F19" s="181">
        <v>1738</v>
      </c>
    </row>
    <row r="20" spans="1:6" ht="27" customHeight="1" x14ac:dyDescent="0.2">
      <c r="A20" s="24">
        <v>4</v>
      </c>
      <c r="B20" s="308" t="s">
        <v>2584</v>
      </c>
      <c r="C20" s="309"/>
      <c r="D20" s="309"/>
      <c r="E20" s="309"/>
      <c r="F20" s="182" t="str">
        <f>B14</f>
        <v>Serralheiro</v>
      </c>
    </row>
    <row r="21" spans="1:6" ht="13.5" thickBot="1" x14ac:dyDescent="0.25">
      <c r="A21" s="24">
        <v>5</v>
      </c>
      <c r="B21" s="308" t="s">
        <v>2585</v>
      </c>
      <c r="C21" s="309"/>
      <c r="D21" s="309"/>
      <c r="E21" s="310"/>
      <c r="F21" s="432">
        <v>43952</v>
      </c>
    </row>
    <row r="22" spans="1:6" ht="13.5" thickBot="1" x14ac:dyDescent="0.25">
      <c r="A22" s="369" t="s">
        <v>2586</v>
      </c>
      <c r="B22" s="370"/>
      <c r="C22" s="370"/>
      <c r="D22" s="370"/>
      <c r="E22" s="370"/>
      <c r="F22" s="371"/>
    </row>
    <row r="23" spans="1:6" x14ac:dyDescent="0.2">
      <c r="A23" s="59">
        <v>1</v>
      </c>
      <c r="B23" s="367" t="s">
        <v>2587</v>
      </c>
      <c r="C23" s="368"/>
      <c r="D23" s="368"/>
      <c r="E23" s="368"/>
      <c r="F23" s="149" t="s">
        <v>2588</v>
      </c>
    </row>
    <row r="24" spans="1:6" x14ac:dyDescent="0.2">
      <c r="A24" s="24" t="s">
        <v>2557</v>
      </c>
      <c r="B24" s="308" t="s">
        <v>2589</v>
      </c>
      <c r="C24" s="309"/>
      <c r="D24" s="309"/>
      <c r="E24" s="309"/>
      <c r="F24" s="183">
        <f>F19</f>
        <v>1738</v>
      </c>
    </row>
    <row r="25" spans="1:6" x14ac:dyDescent="0.2">
      <c r="A25" s="24" t="s">
        <v>2559</v>
      </c>
      <c r="B25" s="308" t="s">
        <v>2689</v>
      </c>
      <c r="C25" s="309"/>
      <c r="D25" s="309"/>
      <c r="E25" s="309"/>
      <c r="F25" s="183">
        <v>0</v>
      </c>
    </row>
    <row r="26" spans="1:6" x14ac:dyDescent="0.2">
      <c r="A26" s="24" t="s">
        <v>2562</v>
      </c>
      <c r="B26" s="308" t="s">
        <v>2591</v>
      </c>
      <c r="C26" s="309"/>
      <c r="D26" s="309"/>
      <c r="E26" s="309"/>
      <c r="F26" s="183">
        <f>1100*0.4</f>
        <v>440</v>
      </c>
    </row>
    <row r="27" spans="1:6" x14ac:dyDescent="0.2">
      <c r="A27" s="24" t="s">
        <v>2564</v>
      </c>
      <c r="B27" s="308" t="s">
        <v>2592</v>
      </c>
      <c r="C27" s="309"/>
      <c r="D27" s="309"/>
      <c r="E27" s="309"/>
      <c r="F27" s="183">
        <v>0</v>
      </c>
    </row>
    <row r="28" spans="1:6" x14ac:dyDescent="0.2">
      <c r="A28" s="24" t="s">
        <v>2593</v>
      </c>
      <c r="B28" s="308" t="s">
        <v>2594</v>
      </c>
      <c r="C28" s="309"/>
      <c r="D28" s="309"/>
      <c r="E28" s="309"/>
      <c r="F28" s="183">
        <v>0</v>
      </c>
    </row>
    <row r="29" spans="1:6" x14ac:dyDescent="0.2">
      <c r="A29" s="24" t="s">
        <v>2595</v>
      </c>
      <c r="B29" s="308" t="s">
        <v>2596</v>
      </c>
      <c r="C29" s="309"/>
      <c r="D29" s="309"/>
      <c r="E29" s="309"/>
      <c r="F29" s="183">
        <v>0</v>
      </c>
    </row>
    <row r="30" spans="1:6" x14ac:dyDescent="0.2">
      <c r="A30" s="35" t="s">
        <v>2597</v>
      </c>
      <c r="B30" s="308" t="s">
        <v>2598</v>
      </c>
      <c r="C30" s="309"/>
      <c r="D30" s="309"/>
      <c r="E30" s="309"/>
      <c r="F30" s="183">
        <v>0</v>
      </c>
    </row>
    <row r="31" spans="1:6" ht="13.5" thickBot="1" x14ac:dyDescent="0.25">
      <c r="A31" s="360" t="s">
        <v>2599</v>
      </c>
      <c r="B31" s="361"/>
      <c r="C31" s="362"/>
      <c r="D31" s="362"/>
      <c r="E31" s="363"/>
      <c r="F31" s="158">
        <f>SUM(F24:F30)</f>
        <v>2178</v>
      </c>
    </row>
    <row r="32" spans="1:6" ht="13.5" thickBot="1" x14ac:dyDescent="0.25">
      <c r="A32" s="364" t="s">
        <v>2600</v>
      </c>
      <c r="B32" s="365"/>
      <c r="C32" s="365"/>
      <c r="D32" s="365"/>
      <c r="E32" s="365"/>
      <c r="F32" s="366"/>
    </row>
    <row r="33" spans="1:6" x14ac:dyDescent="0.2">
      <c r="A33" s="61" t="s">
        <v>2601</v>
      </c>
      <c r="B33" s="367" t="s">
        <v>2602</v>
      </c>
      <c r="C33" s="368"/>
      <c r="D33" s="368"/>
      <c r="E33" s="368"/>
      <c r="F33" s="149" t="s">
        <v>2588</v>
      </c>
    </row>
    <row r="34" spans="1:6" x14ac:dyDescent="0.2">
      <c r="A34" s="24" t="s">
        <v>2557</v>
      </c>
      <c r="B34" s="316" t="s">
        <v>2603</v>
      </c>
      <c r="C34" s="317"/>
      <c r="D34" s="318"/>
      <c r="E34" s="184">
        <v>8.3299999999999999E-2</v>
      </c>
      <c r="F34" s="183">
        <f>E34*F31</f>
        <v>181.42740000000001</v>
      </c>
    </row>
    <row r="35" spans="1:6" x14ac:dyDescent="0.2">
      <c r="A35" s="24" t="s">
        <v>2559</v>
      </c>
      <c r="B35" s="316" t="s">
        <v>2604</v>
      </c>
      <c r="C35" s="317"/>
      <c r="D35" s="318"/>
      <c r="E35" s="184">
        <v>0.1111</v>
      </c>
      <c r="F35" s="183">
        <f>E35*F31</f>
        <v>241.97580000000002</v>
      </c>
    </row>
    <row r="36" spans="1:6" x14ac:dyDescent="0.2">
      <c r="A36" s="324" t="s">
        <v>2605</v>
      </c>
      <c r="B36" s="325"/>
      <c r="C36" s="325"/>
      <c r="D36" s="326"/>
      <c r="E36" s="189">
        <f>SUM(E34:E35)</f>
        <v>0.19440000000000002</v>
      </c>
      <c r="F36" s="164">
        <f>SUM(F34:F35)</f>
        <v>423.40320000000003</v>
      </c>
    </row>
    <row r="37" spans="1:6" x14ac:dyDescent="0.2">
      <c r="A37" s="62" t="s">
        <v>2606</v>
      </c>
      <c r="B37" s="357" t="s">
        <v>2607</v>
      </c>
      <c r="C37" s="358"/>
      <c r="D37" s="359"/>
      <c r="E37" s="62" t="s">
        <v>2608</v>
      </c>
      <c r="F37" s="150" t="s">
        <v>2588</v>
      </c>
    </row>
    <row r="38" spans="1:6" x14ac:dyDescent="0.2">
      <c r="A38" s="41" t="s">
        <v>2557</v>
      </c>
      <c r="B38" s="348" t="s">
        <v>2609</v>
      </c>
      <c r="C38" s="349"/>
      <c r="D38" s="350"/>
      <c r="E38" s="185">
        <f>TOTAL!J2</f>
        <v>0</v>
      </c>
      <c r="F38" s="160">
        <f>E38*$F$31</f>
        <v>0</v>
      </c>
    </row>
    <row r="39" spans="1:6" x14ac:dyDescent="0.2">
      <c r="A39" s="41" t="s">
        <v>2559</v>
      </c>
      <c r="B39" s="348" t="s">
        <v>2610</v>
      </c>
      <c r="C39" s="349"/>
      <c r="D39" s="350"/>
      <c r="E39" s="185">
        <v>1.4999999999999999E-2</v>
      </c>
      <c r="F39" s="160">
        <f>E39*($F$31+$F$36)</f>
        <v>39.021048</v>
      </c>
    </row>
    <row r="40" spans="1:6" x14ac:dyDescent="0.2">
      <c r="A40" s="41" t="s">
        <v>2562</v>
      </c>
      <c r="B40" s="348" t="s">
        <v>2611</v>
      </c>
      <c r="C40" s="349"/>
      <c r="D40" s="350"/>
      <c r="E40" s="185">
        <v>0.01</v>
      </c>
      <c r="F40" s="160">
        <f t="shared" ref="F40:F45" si="0">E40*($F$31+$F$36)</f>
        <v>26.014032000000004</v>
      </c>
    </row>
    <row r="41" spans="1:6" x14ac:dyDescent="0.2">
      <c r="A41" s="41" t="s">
        <v>2564</v>
      </c>
      <c r="B41" s="348" t="s">
        <v>2612</v>
      </c>
      <c r="C41" s="349"/>
      <c r="D41" s="350"/>
      <c r="E41" s="185">
        <v>2E-3</v>
      </c>
      <c r="F41" s="160">
        <f t="shared" si="0"/>
        <v>5.2028064000000009</v>
      </c>
    </row>
    <row r="42" spans="1:6" x14ac:dyDescent="0.2">
      <c r="A42" s="41" t="s">
        <v>2593</v>
      </c>
      <c r="B42" s="348" t="s">
        <v>2613</v>
      </c>
      <c r="C42" s="349"/>
      <c r="D42" s="350"/>
      <c r="E42" s="185">
        <v>2.5000000000000001E-2</v>
      </c>
      <c r="F42" s="160">
        <f t="shared" si="0"/>
        <v>65.035080000000008</v>
      </c>
    </row>
    <row r="43" spans="1:6" x14ac:dyDescent="0.2">
      <c r="A43" s="28" t="s">
        <v>2595</v>
      </c>
      <c r="B43" s="351" t="s">
        <v>2614</v>
      </c>
      <c r="C43" s="352"/>
      <c r="D43" s="353"/>
      <c r="E43" s="185">
        <v>0.08</v>
      </c>
      <c r="F43" s="160">
        <f t="shared" si="0"/>
        <v>208.11225600000003</v>
      </c>
    </row>
    <row r="44" spans="1:6" x14ac:dyDescent="0.2">
      <c r="A44" s="41" t="s">
        <v>2597</v>
      </c>
      <c r="B44" s="348" t="s">
        <v>2761</v>
      </c>
      <c r="C44" s="349"/>
      <c r="D44" s="350"/>
      <c r="E44" s="185">
        <f>3%*0.926</f>
        <v>2.7779999999999999E-2</v>
      </c>
      <c r="F44" s="160">
        <f t="shared" si="0"/>
        <v>72.266980896000007</v>
      </c>
    </row>
    <row r="45" spans="1:6" x14ac:dyDescent="0.2">
      <c r="A45" s="41" t="s">
        <v>1983</v>
      </c>
      <c r="B45" s="348" t="s">
        <v>2615</v>
      </c>
      <c r="C45" s="349"/>
      <c r="D45" s="350"/>
      <c r="E45" s="185">
        <v>6.0000000000000001E-3</v>
      </c>
      <c r="F45" s="160">
        <f t="shared" si="0"/>
        <v>15.608419200000002</v>
      </c>
    </row>
    <row r="46" spans="1:6" x14ac:dyDescent="0.2">
      <c r="A46" s="354" t="s">
        <v>2044</v>
      </c>
      <c r="B46" s="355"/>
      <c r="C46" s="355"/>
      <c r="D46" s="356"/>
      <c r="E46" s="63">
        <f>SUM(E38:E45)</f>
        <v>0.16578000000000001</v>
      </c>
      <c r="F46" s="161">
        <f>SUM(F38:F45)</f>
        <v>431.26062249600011</v>
      </c>
    </row>
    <row r="47" spans="1:6" x14ac:dyDescent="0.2">
      <c r="A47" s="64" t="s">
        <v>2616</v>
      </c>
      <c r="B47" s="337" t="s">
        <v>2617</v>
      </c>
      <c r="C47" s="317"/>
      <c r="D47" s="317"/>
      <c r="E47" s="318"/>
      <c r="F47" s="151" t="s">
        <v>2588</v>
      </c>
    </row>
    <row r="48" spans="1:6" x14ac:dyDescent="0.2">
      <c r="A48" s="24" t="s">
        <v>2557</v>
      </c>
      <c r="B48" s="316" t="s">
        <v>2618</v>
      </c>
      <c r="C48" s="317"/>
      <c r="D48" s="346" t="s">
        <v>2739</v>
      </c>
      <c r="E48" s="347"/>
      <c r="F48" s="183">
        <f>(2*5.5*22)</f>
        <v>242</v>
      </c>
    </row>
    <row r="49" spans="1:6" x14ac:dyDescent="0.2">
      <c r="A49" s="24" t="s">
        <v>2559</v>
      </c>
      <c r="B49" s="308" t="s">
        <v>2741</v>
      </c>
      <c r="C49" s="309"/>
      <c r="D49" s="309"/>
      <c r="E49" s="310"/>
      <c r="F49" s="183">
        <f>ROUND(22*(16.95*0.91),2)</f>
        <v>339.34</v>
      </c>
    </row>
    <row r="50" spans="1:6" x14ac:dyDescent="0.2">
      <c r="A50" s="24" t="s">
        <v>2562</v>
      </c>
      <c r="B50" s="308" t="s">
        <v>2740</v>
      </c>
      <c r="C50" s="309"/>
      <c r="D50" s="309"/>
      <c r="E50" s="310"/>
      <c r="F50" s="183">
        <f>ROUND(22*3.89,2)</f>
        <v>85.58</v>
      </c>
    </row>
    <row r="51" spans="1:6" x14ac:dyDescent="0.2">
      <c r="A51" s="24" t="s">
        <v>2564</v>
      </c>
      <c r="B51" s="308" t="s">
        <v>2619</v>
      </c>
      <c r="C51" s="309"/>
      <c r="D51" s="309"/>
      <c r="E51" s="310"/>
      <c r="F51" s="183"/>
    </row>
    <row r="52" spans="1:6" x14ac:dyDescent="0.2">
      <c r="A52" s="24" t="s">
        <v>2593</v>
      </c>
      <c r="B52" s="308" t="s">
        <v>2620</v>
      </c>
      <c r="C52" s="309"/>
      <c r="D52" s="309"/>
      <c r="E52" s="310"/>
      <c r="F52" s="183"/>
    </row>
    <row r="53" spans="1:6" x14ac:dyDescent="0.2">
      <c r="A53" s="324" t="s">
        <v>2621</v>
      </c>
      <c r="B53" s="325"/>
      <c r="C53" s="325"/>
      <c r="D53" s="325"/>
      <c r="E53" s="326"/>
      <c r="F53" s="188">
        <f>SUM(F48:F52)</f>
        <v>666.92</v>
      </c>
    </row>
    <row r="54" spans="1:6" x14ac:dyDescent="0.2">
      <c r="A54" s="300" t="s">
        <v>2622</v>
      </c>
      <c r="B54" s="300"/>
      <c r="C54" s="300"/>
      <c r="D54" s="300"/>
      <c r="E54" s="300"/>
      <c r="F54" s="300"/>
    </row>
    <row r="55" spans="1:6" ht="13.5" thickBot="1" x14ac:dyDescent="0.25">
      <c r="A55" s="345" t="s">
        <v>2623</v>
      </c>
      <c r="B55" s="345"/>
      <c r="C55" s="345"/>
      <c r="D55" s="345"/>
      <c r="E55" s="345"/>
      <c r="F55" s="345"/>
    </row>
    <row r="56" spans="1:6" ht="13.5" thickBot="1" x14ac:dyDescent="0.25">
      <c r="A56" s="302" t="s">
        <v>2624</v>
      </c>
      <c r="B56" s="303"/>
      <c r="C56" s="303"/>
      <c r="D56" s="303"/>
      <c r="E56" s="303"/>
      <c r="F56" s="304"/>
    </row>
    <row r="57" spans="1:6" x14ac:dyDescent="0.2">
      <c r="A57" s="60">
        <v>2</v>
      </c>
      <c r="B57" s="320" t="s">
        <v>2625</v>
      </c>
      <c r="C57" s="321"/>
      <c r="D57" s="321"/>
      <c r="E57" s="322"/>
      <c r="F57" s="152" t="s">
        <v>2588</v>
      </c>
    </row>
    <row r="58" spans="1:6" x14ac:dyDescent="0.2">
      <c r="A58" s="64" t="s">
        <v>2601</v>
      </c>
      <c r="B58" s="339" t="s">
        <v>2626</v>
      </c>
      <c r="C58" s="340"/>
      <c r="D58" s="340"/>
      <c r="E58" s="341"/>
      <c r="F58" s="165">
        <f>F36</f>
        <v>423.40320000000003</v>
      </c>
    </row>
    <row r="59" spans="1:6" x14ac:dyDescent="0.2">
      <c r="A59" s="64" t="s">
        <v>2606</v>
      </c>
      <c r="B59" s="339" t="s">
        <v>2627</v>
      </c>
      <c r="C59" s="340"/>
      <c r="D59" s="340"/>
      <c r="E59" s="341"/>
      <c r="F59" s="165">
        <f>F46</f>
        <v>431.26062249600011</v>
      </c>
    </row>
    <row r="60" spans="1:6" x14ac:dyDescent="0.2">
      <c r="A60" s="64" t="s">
        <v>2616</v>
      </c>
      <c r="B60" s="339" t="s">
        <v>2628</v>
      </c>
      <c r="C60" s="340"/>
      <c r="D60" s="340"/>
      <c r="E60" s="341"/>
      <c r="F60" s="165">
        <f>F53</f>
        <v>666.92</v>
      </c>
    </row>
    <row r="61" spans="1:6" ht="13.5" thickBot="1" x14ac:dyDescent="0.25">
      <c r="A61" s="66"/>
      <c r="B61" s="342" t="s">
        <v>2044</v>
      </c>
      <c r="C61" s="343"/>
      <c r="D61" s="343"/>
      <c r="E61" s="344"/>
      <c r="F61" s="166">
        <f>SUM(F58:F60)</f>
        <v>1521.5838224960003</v>
      </c>
    </row>
    <row r="62" spans="1:6" ht="13.5" thickBot="1" x14ac:dyDescent="0.25">
      <c r="A62" s="302" t="s">
        <v>2629</v>
      </c>
      <c r="B62" s="303"/>
      <c r="C62" s="303"/>
      <c r="D62" s="303"/>
      <c r="E62" s="303"/>
      <c r="F62" s="304"/>
    </row>
    <row r="63" spans="1:6" x14ac:dyDescent="0.2">
      <c r="A63" s="65">
        <v>3</v>
      </c>
      <c r="B63" s="305" t="s">
        <v>2630</v>
      </c>
      <c r="C63" s="306"/>
      <c r="D63" s="307"/>
      <c r="E63" s="65" t="s">
        <v>2608</v>
      </c>
      <c r="F63" s="151" t="s">
        <v>2588</v>
      </c>
    </row>
    <row r="64" spans="1:6" x14ac:dyDescent="0.2">
      <c r="A64" s="24" t="s">
        <v>2557</v>
      </c>
      <c r="B64" s="308" t="s">
        <v>2631</v>
      </c>
      <c r="C64" s="309"/>
      <c r="D64" s="310"/>
      <c r="E64" s="186">
        <v>1.8100000000000002E-2</v>
      </c>
      <c r="F64" s="88">
        <f>$F$31*E64</f>
        <v>39.421800000000005</v>
      </c>
    </row>
    <row r="65" spans="1:6" x14ac:dyDescent="0.2">
      <c r="A65" s="24" t="s">
        <v>2559</v>
      </c>
      <c r="B65" s="308" t="s">
        <v>2632</v>
      </c>
      <c r="C65" s="309"/>
      <c r="D65" s="310"/>
      <c r="E65" s="186">
        <v>1.4E-3</v>
      </c>
      <c r="F65" s="88">
        <f>F64*E65</f>
        <v>5.5190520000000007E-2</v>
      </c>
    </row>
    <row r="66" spans="1:6" ht="25.5" customHeight="1" x14ac:dyDescent="0.2">
      <c r="A66" s="24" t="s">
        <v>2562</v>
      </c>
      <c r="B66" s="308" t="s">
        <v>2633</v>
      </c>
      <c r="C66" s="309"/>
      <c r="D66" s="310"/>
      <c r="E66" s="186">
        <v>3.4700000000000002E-2</v>
      </c>
      <c r="F66" s="88">
        <f>E66*$F$31</f>
        <v>75.576599999999999</v>
      </c>
    </row>
    <row r="67" spans="1:6" x14ac:dyDescent="0.2">
      <c r="A67" s="24" t="s">
        <v>2564</v>
      </c>
      <c r="B67" s="308" t="s">
        <v>2634</v>
      </c>
      <c r="C67" s="309"/>
      <c r="D67" s="310"/>
      <c r="E67" s="186">
        <v>1.9E-3</v>
      </c>
      <c r="F67" s="88">
        <f>E67*$F$31</f>
        <v>4.1382000000000003</v>
      </c>
    </row>
    <row r="68" spans="1:6" ht="22.5" customHeight="1" x14ac:dyDescent="0.2">
      <c r="A68" s="24" t="s">
        <v>2593</v>
      </c>
      <c r="B68" s="308" t="s">
        <v>2635</v>
      </c>
      <c r="C68" s="309"/>
      <c r="D68" s="310"/>
      <c r="E68" s="186">
        <v>6.9999999999999999E-4</v>
      </c>
      <c r="F68" s="88">
        <f>E68*$F$31</f>
        <v>1.5246</v>
      </c>
    </row>
    <row r="69" spans="1:6" ht="27" customHeight="1" x14ac:dyDescent="0.2">
      <c r="A69" s="24" t="s">
        <v>2595</v>
      </c>
      <c r="B69" s="308" t="s">
        <v>2636</v>
      </c>
      <c r="C69" s="309"/>
      <c r="D69" s="310"/>
      <c r="E69" s="186">
        <v>4.4999999999999997E-3</v>
      </c>
      <c r="F69" s="88">
        <f>$F$31*E69</f>
        <v>9.8009999999999984</v>
      </c>
    </row>
    <row r="70" spans="1:6" ht="13.5" thickBot="1" x14ac:dyDescent="0.25">
      <c r="A70" s="333" t="s">
        <v>2637</v>
      </c>
      <c r="B70" s="334"/>
      <c r="C70" s="334"/>
      <c r="D70" s="335"/>
      <c r="E70" s="67">
        <f>SUM(E64:E69)</f>
        <v>6.1299999999999993E-2</v>
      </c>
      <c r="F70" s="163">
        <f>SUM(F64:F69)</f>
        <v>130.51739051999999</v>
      </c>
    </row>
    <row r="71" spans="1:6" ht="13.5" thickBot="1" x14ac:dyDescent="0.25">
      <c r="A71" s="302" t="s">
        <v>2638</v>
      </c>
      <c r="B71" s="303"/>
      <c r="C71" s="303"/>
      <c r="D71" s="303"/>
      <c r="E71" s="303"/>
      <c r="F71" s="304"/>
    </row>
    <row r="72" spans="1:6" x14ac:dyDescent="0.2">
      <c r="A72" s="68" t="s">
        <v>2639</v>
      </c>
      <c r="B72" s="336" t="s">
        <v>2640</v>
      </c>
      <c r="C72" s="337"/>
      <c r="D72" s="338"/>
      <c r="E72" s="65" t="s">
        <v>2608</v>
      </c>
      <c r="F72" s="153" t="s">
        <v>2588</v>
      </c>
    </row>
    <row r="73" spans="1:6" x14ac:dyDescent="0.2">
      <c r="A73" s="69" t="s">
        <v>2557</v>
      </c>
      <c r="B73" s="323" t="s">
        <v>2641</v>
      </c>
      <c r="C73" s="309"/>
      <c r="D73" s="310"/>
      <c r="E73" s="187">
        <v>9.0749999999999997E-2</v>
      </c>
      <c r="F73" s="167">
        <f t="shared" ref="F73:F78" si="1">E73*$F$31</f>
        <v>197.65350000000001</v>
      </c>
    </row>
    <row r="74" spans="1:6" x14ac:dyDescent="0.2">
      <c r="A74" s="69" t="s">
        <v>2559</v>
      </c>
      <c r="B74" s="323" t="s">
        <v>2642</v>
      </c>
      <c r="C74" s="309"/>
      <c r="D74" s="310"/>
      <c r="E74" s="187">
        <v>1.6299999999999999E-2</v>
      </c>
      <c r="F74" s="167">
        <f t="shared" si="1"/>
        <v>35.501399999999997</v>
      </c>
    </row>
    <row r="75" spans="1:6" x14ac:dyDescent="0.2">
      <c r="A75" s="69" t="s">
        <v>2562</v>
      </c>
      <c r="B75" s="323" t="s">
        <v>2643</v>
      </c>
      <c r="C75" s="309"/>
      <c r="D75" s="310"/>
      <c r="E75" s="187">
        <v>2.0000000000000001E-4</v>
      </c>
      <c r="F75" s="167">
        <f t="shared" si="1"/>
        <v>0.43560000000000004</v>
      </c>
    </row>
    <row r="76" spans="1:6" ht="29.25" customHeight="1" x14ac:dyDescent="0.2">
      <c r="A76" s="69" t="s">
        <v>2564</v>
      </c>
      <c r="B76" s="323" t="s">
        <v>2644</v>
      </c>
      <c r="C76" s="309"/>
      <c r="D76" s="310"/>
      <c r="E76" s="187">
        <v>3.3E-3</v>
      </c>
      <c r="F76" s="167">
        <f t="shared" si="1"/>
        <v>7.1874000000000002</v>
      </c>
    </row>
    <row r="77" spans="1:6" ht="26.25" customHeight="1" x14ac:dyDescent="0.2">
      <c r="A77" s="69" t="s">
        <v>2593</v>
      </c>
      <c r="B77" s="323" t="s">
        <v>2645</v>
      </c>
      <c r="C77" s="309"/>
      <c r="D77" s="310"/>
      <c r="E77" s="187">
        <v>5.5000000000000003E-4</v>
      </c>
      <c r="F77" s="167">
        <f t="shared" si="1"/>
        <v>1.1979</v>
      </c>
    </row>
    <row r="78" spans="1:6" ht="27.75" customHeight="1" x14ac:dyDescent="0.2">
      <c r="A78" s="69" t="s">
        <v>2595</v>
      </c>
      <c r="B78" s="323" t="s">
        <v>2646</v>
      </c>
      <c r="C78" s="309"/>
      <c r="D78" s="310"/>
      <c r="E78" s="187">
        <v>0</v>
      </c>
      <c r="F78" s="167">
        <f t="shared" si="1"/>
        <v>0</v>
      </c>
    </row>
    <row r="79" spans="1:6" ht="13.5" thickBot="1" x14ac:dyDescent="0.25">
      <c r="A79" s="324" t="s">
        <v>2637</v>
      </c>
      <c r="B79" s="325"/>
      <c r="C79" s="325"/>
      <c r="D79" s="326"/>
      <c r="E79" s="67">
        <f>SUM(E73:E78)</f>
        <v>0.11109999999999999</v>
      </c>
      <c r="F79" s="168">
        <f>SUM(F73:F78)</f>
        <v>241.97579999999999</v>
      </c>
    </row>
    <row r="80" spans="1:6" ht="13.5" thickBot="1" x14ac:dyDescent="0.25">
      <c r="A80" s="70" t="s">
        <v>2647</v>
      </c>
      <c r="B80" s="327" t="s">
        <v>2648</v>
      </c>
      <c r="C80" s="328"/>
      <c r="D80" s="329"/>
      <c r="E80" s="71" t="s">
        <v>2608</v>
      </c>
      <c r="F80" s="154" t="s">
        <v>2588</v>
      </c>
    </row>
    <row r="81" spans="1:6" x14ac:dyDescent="0.2">
      <c r="A81" s="33" t="s">
        <v>2557</v>
      </c>
      <c r="B81" s="330" t="s">
        <v>2649</v>
      </c>
      <c r="C81" s="331"/>
      <c r="D81" s="332"/>
      <c r="E81" s="72"/>
      <c r="F81" s="169"/>
    </row>
    <row r="82" spans="1:6" x14ac:dyDescent="0.2">
      <c r="A82" s="36"/>
      <c r="B82" s="316" t="s">
        <v>2650</v>
      </c>
      <c r="C82" s="317"/>
      <c r="D82" s="318"/>
      <c r="E82" s="36"/>
      <c r="F82" s="143"/>
    </row>
    <row r="83" spans="1:6" x14ac:dyDescent="0.2">
      <c r="A83" s="73"/>
      <c r="B83" s="74" t="s">
        <v>2044</v>
      </c>
      <c r="C83" s="75"/>
      <c r="D83" s="76"/>
      <c r="E83" s="73"/>
      <c r="F83" s="170"/>
    </row>
    <row r="84" spans="1:6" ht="30" customHeight="1" thickBot="1" x14ac:dyDescent="0.25">
      <c r="A84" s="319" t="s">
        <v>2651</v>
      </c>
      <c r="B84" s="319"/>
      <c r="C84" s="319"/>
      <c r="D84" s="319"/>
      <c r="E84" s="319"/>
      <c r="F84" s="319"/>
    </row>
    <row r="85" spans="1:6" ht="13.5" thickBot="1" x14ac:dyDescent="0.25">
      <c r="A85" s="302" t="s">
        <v>2652</v>
      </c>
      <c r="B85" s="303"/>
      <c r="C85" s="303"/>
      <c r="D85" s="303"/>
      <c r="E85" s="303"/>
      <c r="F85" s="304"/>
    </row>
    <row r="86" spans="1:6" x14ac:dyDescent="0.2">
      <c r="A86" s="60">
        <v>4</v>
      </c>
      <c r="B86" s="320" t="s">
        <v>2653</v>
      </c>
      <c r="C86" s="321"/>
      <c r="D86" s="321"/>
      <c r="E86" s="322"/>
      <c r="F86" s="152" t="s">
        <v>2588</v>
      </c>
    </row>
    <row r="87" spans="1:6" x14ac:dyDescent="0.2">
      <c r="A87" s="24" t="s">
        <v>2639</v>
      </c>
      <c r="B87" s="289" t="s">
        <v>2654</v>
      </c>
      <c r="C87" s="289"/>
      <c r="D87" s="289"/>
      <c r="E87" s="289"/>
      <c r="F87" s="183">
        <f>F79</f>
        <v>241.97579999999999</v>
      </c>
    </row>
    <row r="88" spans="1:6" x14ac:dyDescent="0.2">
      <c r="A88" s="24" t="s">
        <v>2647</v>
      </c>
      <c r="B88" s="308" t="s">
        <v>2655</v>
      </c>
      <c r="C88" s="309"/>
      <c r="D88" s="309"/>
      <c r="E88" s="310"/>
      <c r="F88" s="183">
        <f>F83</f>
        <v>0</v>
      </c>
    </row>
    <row r="89" spans="1:6" ht="13.5" thickBot="1" x14ac:dyDescent="0.25">
      <c r="A89" s="311" t="s">
        <v>2637</v>
      </c>
      <c r="B89" s="311"/>
      <c r="C89" s="311"/>
      <c r="D89" s="311"/>
      <c r="E89" s="311"/>
      <c r="F89" s="171">
        <f>SUM(F87:F88)</f>
        <v>241.97579999999999</v>
      </c>
    </row>
    <row r="90" spans="1:6" ht="13.5" thickBot="1" x14ac:dyDescent="0.25">
      <c r="A90" s="312" t="s">
        <v>2656</v>
      </c>
      <c r="B90" s="313"/>
      <c r="C90" s="313"/>
      <c r="D90" s="313"/>
      <c r="E90" s="313"/>
      <c r="F90" s="314"/>
    </row>
    <row r="91" spans="1:6" x14ac:dyDescent="0.2">
      <c r="A91" s="59">
        <v>5</v>
      </c>
      <c r="B91" s="315" t="s">
        <v>2657</v>
      </c>
      <c r="C91" s="315"/>
      <c r="D91" s="315"/>
      <c r="E91" s="59" t="s">
        <v>2608</v>
      </c>
      <c r="F91" s="152" t="s">
        <v>2588</v>
      </c>
    </row>
    <row r="92" spans="1:6" x14ac:dyDescent="0.2">
      <c r="A92" s="24" t="s">
        <v>2557</v>
      </c>
      <c r="B92" s="289" t="s">
        <v>2658</v>
      </c>
      <c r="C92" s="289"/>
      <c r="D92" s="289"/>
      <c r="E92" s="77"/>
      <c r="F92" s="183">
        <f>'Aux - Insumos Sintético'!H8/(12*96)</f>
        <v>13.918986111111114</v>
      </c>
    </row>
    <row r="93" spans="1:6" x14ac:dyDescent="0.2">
      <c r="A93" s="24" t="s">
        <v>2559</v>
      </c>
      <c r="B93" s="289" t="s">
        <v>2151</v>
      </c>
      <c r="C93" s="289"/>
      <c r="D93" s="289"/>
      <c r="E93" s="77"/>
      <c r="F93" s="183">
        <f>'Aux - Insumos Sintético'!H280/(12*7)</f>
        <v>13.510381681681682</v>
      </c>
    </row>
    <row r="94" spans="1:6" x14ac:dyDescent="0.2">
      <c r="A94" s="24" t="s">
        <v>2562</v>
      </c>
      <c r="B94" s="289" t="s">
        <v>2696</v>
      </c>
      <c r="C94" s="289"/>
      <c r="D94" s="289"/>
      <c r="E94" s="78"/>
      <c r="F94" s="183">
        <f>'Aux - Insumos Sintético'!H270/(12*7)</f>
        <v>82.045385293410277</v>
      </c>
    </row>
    <row r="95" spans="1:6" x14ac:dyDescent="0.2">
      <c r="A95" s="24" t="s">
        <v>2564</v>
      </c>
      <c r="B95" s="289"/>
      <c r="C95" s="289"/>
      <c r="D95" s="289"/>
      <c r="E95" s="78"/>
      <c r="F95" s="183"/>
    </row>
    <row r="96" spans="1:6" x14ac:dyDescent="0.2">
      <c r="A96" s="79" t="s">
        <v>2044</v>
      </c>
      <c r="B96" s="80"/>
      <c r="C96" s="80"/>
      <c r="D96" s="80"/>
      <c r="E96" s="67"/>
      <c r="F96" s="159">
        <f>SUM(F92:F95)</f>
        <v>109.47475308620307</v>
      </c>
    </row>
    <row r="97" spans="1:6" ht="13.5" thickBot="1" x14ac:dyDescent="0.25">
      <c r="A97" s="301" t="s">
        <v>2734</v>
      </c>
      <c r="B97" s="301"/>
      <c r="C97" s="301"/>
      <c r="D97" s="301"/>
      <c r="E97" s="301"/>
      <c r="F97" s="301"/>
    </row>
    <row r="98" spans="1:6" ht="13.5" thickBot="1" x14ac:dyDescent="0.25">
      <c r="A98" s="302" t="s">
        <v>2659</v>
      </c>
      <c r="B98" s="303"/>
      <c r="C98" s="303"/>
      <c r="D98" s="303"/>
      <c r="E98" s="303"/>
      <c r="F98" s="304"/>
    </row>
    <row r="99" spans="1:6" x14ac:dyDescent="0.2">
      <c r="A99" s="59">
        <v>6</v>
      </c>
      <c r="B99" s="315" t="s">
        <v>2660</v>
      </c>
      <c r="C99" s="315"/>
      <c r="D99" s="315"/>
      <c r="E99" s="59" t="s">
        <v>2608</v>
      </c>
      <c r="F99" s="164" t="s">
        <v>2588</v>
      </c>
    </row>
    <row r="100" spans="1:6" x14ac:dyDescent="0.2">
      <c r="A100" s="24" t="s">
        <v>2557</v>
      </c>
      <c r="B100" s="308" t="s">
        <v>2661</v>
      </c>
      <c r="C100" s="309"/>
      <c r="D100" s="310"/>
      <c r="E100" s="206">
        <f>ADM</f>
        <v>2.1000000000000001E-2</v>
      </c>
      <c r="F100" s="175">
        <f>ROUND(E100*F116,2)</f>
        <v>87.81</v>
      </c>
    </row>
    <row r="101" spans="1:6" x14ac:dyDescent="0.2">
      <c r="A101" s="207" t="s">
        <v>2559</v>
      </c>
      <c r="B101" s="387" t="s">
        <v>2662</v>
      </c>
      <c r="C101" s="388"/>
      <c r="D101" s="389"/>
      <c r="E101" s="208">
        <v>2.0500000000000001E-2</v>
      </c>
      <c r="F101" s="209">
        <f>ROUND((F116+F100)*E101,2)</f>
        <v>87.52</v>
      </c>
    </row>
    <row r="102" spans="1:6" x14ac:dyDescent="0.2">
      <c r="A102" s="199" t="s">
        <v>2562</v>
      </c>
      <c r="B102" s="391" t="s">
        <v>2663</v>
      </c>
      <c r="C102" s="392"/>
      <c r="D102" s="393"/>
      <c r="E102" s="200">
        <f>SUM(E103:E105)</f>
        <v>0.13219999999999998</v>
      </c>
      <c r="F102" s="201">
        <f>F103+F105</f>
        <v>663.72</v>
      </c>
    </row>
    <row r="103" spans="1:6" ht="34.5" customHeight="1" x14ac:dyDescent="0.2">
      <c r="A103" s="81"/>
      <c r="B103" s="43" t="s">
        <v>2664</v>
      </c>
      <c r="C103" s="383" t="str">
        <f>"PIS "&amp;(PIS*100)&amp;"% + COFINS "&amp;(CONFINS*100)&amp;"% + CPRB "&amp;(CPRB*100)&amp;"%"</f>
        <v>PIS 0,66% + COFINS 3,06% + CPRB 4,5%</v>
      </c>
      <c r="D103" s="384"/>
      <c r="E103" s="186">
        <f>PIS+CONFINS+CPRB</f>
        <v>8.2199999999999995E-2</v>
      </c>
      <c r="F103" s="88">
        <f>ROUND(($F$116+$F$100+$F$101)/(1-$E$102)*E103,2)</f>
        <v>412.69</v>
      </c>
    </row>
    <row r="104" spans="1:6" ht="24" customHeight="1" x14ac:dyDescent="0.2">
      <c r="A104" s="81"/>
      <c r="B104" s="43" t="s">
        <v>2665</v>
      </c>
      <c r="C104" s="383"/>
      <c r="D104" s="384"/>
      <c r="E104" s="186">
        <v>0</v>
      </c>
      <c r="F104" s="88">
        <f>($F$117+$F$101+$F$102)/(1-$E$103)*E104</f>
        <v>0</v>
      </c>
    </row>
    <row r="105" spans="1:6" x14ac:dyDescent="0.2">
      <c r="A105" s="81"/>
      <c r="B105" s="43" t="s">
        <v>2666</v>
      </c>
      <c r="C105" s="385" t="s">
        <v>2667</v>
      </c>
      <c r="D105" s="386"/>
      <c r="E105" s="186">
        <f>ISS</f>
        <v>0.05</v>
      </c>
      <c r="F105" s="88">
        <f>ROUND(($F$116+$F$100+$F$101)/(1-$E$102)*E105,2)</f>
        <v>251.03</v>
      </c>
    </row>
    <row r="106" spans="1:6" x14ac:dyDescent="0.2">
      <c r="A106" s="297" t="s">
        <v>2663</v>
      </c>
      <c r="B106" s="298"/>
      <c r="C106" s="298"/>
      <c r="D106" s="299"/>
      <c r="E106" s="212"/>
      <c r="F106" s="162">
        <f>F100+F101+F102</f>
        <v>839.05</v>
      </c>
    </row>
    <row r="107" spans="1:6" x14ac:dyDescent="0.2">
      <c r="A107" s="300" t="s">
        <v>2668</v>
      </c>
      <c r="B107" s="300"/>
      <c r="C107" s="300"/>
      <c r="D107" s="300"/>
      <c r="E107" s="300"/>
      <c r="F107" s="300"/>
    </row>
    <row r="108" spans="1:6" x14ac:dyDescent="0.2">
      <c r="A108" s="286" t="s">
        <v>2669</v>
      </c>
      <c r="B108" s="286"/>
      <c r="C108" s="286"/>
      <c r="D108" s="286"/>
      <c r="E108" s="286"/>
      <c r="F108" s="286"/>
    </row>
    <row r="109" spans="1:6" x14ac:dyDescent="0.2">
      <c r="A109" s="287" t="s">
        <v>2670</v>
      </c>
      <c r="B109" s="287"/>
      <c r="C109" s="287"/>
      <c r="D109" s="287"/>
      <c r="E109" s="287"/>
      <c r="F109" s="287"/>
    </row>
    <row r="110" spans="1:6" x14ac:dyDescent="0.2">
      <c r="A110" s="288" t="s">
        <v>2671</v>
      </c>
      <c r="B110" s="288"/>
      <c r="C110" s="288"/>
      <c r="D110" s="288"/>
      <c r="E110" s="288"/>
      <c r="F110" s="202" t="s">
        <v>2672</v>
      </c>
    </row>
    <row r="111" spans="1:6" x14ac:dyDescent="0.2">
      <c r="A111" s="28" t="s">
        <v>2557</v>
      </c>
      <c r="B111" s="382" t="s">
        <v>2673</v>
      </c>
      <c r="C111" s="382"/>
      <c r="D111" s="382"/>
      <c r="E111" s="382"/>
      <c r="F111" s="203">
        <f>F31</f>
        <v>2178</v>
      </c>
    </row>
    <row r="112" spans="1:6" x14ac:dyDescent="0.2">
      <c r="A112" s="27" t="s">
        <v>2559</v>
      </c>
      <c r="B112" s="380" t="s">
        <v>2674</v>
      </c>
      <c r="C112" s="380"/>
      <c r="D112" s="380"/>
      <c r="E112" s="380"/>
      <c r="F112" s="204">
        <f>F61</f>
        <v>1521.5838224960003</v>
      </c>
    </row>
    <row r="113" spans="1:6" x14ac:dyDescent="0.2">
      <c r="A113" s="27" t="s">
        <v>2562</v>
      </c>
      <c r="B113" s="380" t="s">
        <v>2675</v>
      </c>
      <c r="C113" s="380"/>
      <c r="D113" s="380"/>
      <c r="E113" s="380"/>
      <c r="F113" s="204">
        <f>F70</f>
        <v>130.51739051999999</v>
      </c>
    </row>
    <row r="114" spans="1:6" x14ac:dyDescent="0.2">
      <c r="A114" s="27" t="s">
        <v>2564</v>
      </c>
      <c r="B114" s="380" t="s">
        <v>2676</v>
      </c>
      <c r="C114" s="380"/>
      <c r="D114" s="380"/>
      <c r="E114" s="380"/>
      <c r="F114" s="204">
        <f>F89</f>
        <v>241.97579999999999</v>
      </c>
    </row>
    <row r="115" spans="1:6" x14ac:dyDescent="0.2">
      <c r="A115" s="27" t="s">
        <v>2593</v>
      </c>
      <c r="B115" s="380" t="s">
        <v>2677</v>
      </c>
      <c r="C115" s="380"/>
      <c r="D115" s="380"/>
      <c r="E115" s="380"/>
      <c r="F115" s="204">
        <f>F96</f>
        <v>109.47475308620307</v>
      </c>
    </row>
    <row r="116" spans="1:6" x14ac:dyDescent="0.2">
      <c r="A116" s="381" t="s">
        <v>2678</v>
      </c>
      <c r="B116" s="381"/>
      <c r="C116" s="381"/>
      <c r="D116" s="381"/>
      <c r="E116" s="381"/>
      <c r="F116" s="205">
        <f>SUM(F111:F115)</f>
        <v>4181.5517661022031</v>
      </c>
    </row>
    <row r="117" spans="1:6" x14ac:dyDescent="0.2">
      <c r="A117" s="27" t="s">
        <v>2593</v>
      </c>
      <c r="B117" s="380" t="s">
        <v>2679</v>
      </c>
      <c r="C117" s="380"/>
      <c r="D117" s="380"/>
      <c r="E117" s="380"/>
      <c r="F117" s="204">
        <f>F106</f>
        <v>839.05</v>
      </c>
    </row>
    <row r="118" spans="1:6" x14ac:dyDescent="0.2">
      <c r="A118" s="285" t="s">
        <v>2680</v>
      </c>
      <c r="B118" s="285"/>
      <c r="C118" s="285"/>
      <c r="D118" s="285"/>
      <c r="E118" s="285"/>
      <c r="F118" s="188">
        <f>ROUND(F117+F116,2)</f>
        <v>5020.6000000000004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ilha10">
    <pageSetUpPr fitToPage="1"/>
  </sheetPr>
  <dimension ref="A1:F118"/>
  <sheetViews>
    <sheetView view="pageBreakPreview" topLeftCell="A94" zoomScaleNormal="100" zoomScaleSheetLayoutView="100" workbookViewId="0">
      <selection activeCell="F21" sqref="F21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7" bestFit="1" customWidth="1"/>
    <col min="7" max="16384" width="9.28515625" style="1"/>
  </cols>
  <sheetData>
    <row r="1" spans="1:6" x14ac:dyDescent="0.2">
      <c r="A1" s="287" t="s">
        <v>2553</v>
      </c>
      <c r="B1" s="390"/>
      <c r="C1" s="390"/>
      <c r="D1" s="390"/>
      <c r="E1" s="390"/>
      <c r="F1" s="390"/>
    </row>
    <row r="2" spans="1:6" x14ac:dyDescent="0.2">
      <c r="A2" s="287"/>
      <c r="B2" s="287"/>
      <c r="C2" s="287"/>
      <c r="D2" s="287"/>
      <c r="E2" s="287"/>
      <c r="F2" s="287"/>
    </row>
    <row r="3" spans="1:6" x14ac:dyDescent="0.2">
      <c r="A3" s="287" t="s">
        <v>2554</v>
      </c>
      <c r="B3" s="287"/>
      <c r="C3" s="287"/>
      <c r="D3" s="287"/>
      <c r="E3" s="287"/>
      <c r="F3" s="287"/>
    </row>
    <row r="4" spans="1:6" x14ac:dyDescent="0.2">
      <c r="A4" s="287" t="s">
        <v>2555</v>
      </c>
      <c r="B4" s="287"/>
      <c r="C4" s="287"/>
      <c r="D4" s="287"/>
      <c r="E4" s="287"/>
      <c r="F4" s="287"/>
    </row>
    <row r="5" spans="1:6" x14ac:dyDescent="0.2">
      <c r="A5" s="53"/>
      <c r="B5" s="53"/>
      <c r="C5" s="53"/>
      <c r="D5" s="53"/>
      <c r="E5" s="53"/>
      <c r="F5" s="155"/>
    </row>
    <row r="6" spans="1:6" x14ac:dyDescent="0.2">
      <c r="A6" s="376"/>
      <c r="B6" s="376"/>
      <c r="C6" s="376"/>
      <c r="D6" s="376"/>
      <c r="E6" s="376"/>
      <c r="F6" s="376"/>
    </row>
    <row r="7" spans="1:6" x14ac:dyDescent="0.2">
      <c r="A7" s="377" t="s">
        <v>2556</v>
      </c>
      <c r="B7" s="377"/>
      <c r="C7" s="377"/>
      <c r="D7" s="377"/>
      <c r="E7" s="377"/>
      <c r="F7" s="377"/>
    </row>
    <row r="8" spans="1:6" x14ac:dyDescent="0.2">
      <c r="A8" s="18" t="s">
        <v>2557</v>
      </c>
      <c r="B8" s="372" t="s">
        <v>2558</v>
      </c>
      <c r="C8" s="264"/>
      <c r="D8" s="264"/>
      <c r="E8" s="265"/>
      <c r="F8" s="174">
        <f ca="1">TODAY()</f>
        <v>44208</v>
      </c>
    </row>
    <row r="9" spans="1:6" x14ac:dyDescent="0.2">
      <c r="A9" s="18" t="s">
        <v>2559</v>
      </c>
      <c r="B9" s="372" t="s">
        <v>2560</v>
      </c>
      <c r="C9" s="264"/>
      <c r="D9" s="264"/>
      <c r="E9" s="265"/>
      <c r="F9" s="146" t="s">
        <v>2561</v>
      </c>
    </row>
    <row r="10" spans="1:6" ht="25.5" x14ac:dyDescent="0.2">
      <c r="A10" s="18" t="s">
        <v>2562</v>
      </c>
      <c r="B10" s="372" t="s">
        <v>2563</v>
      </c>
      <c r="C10" s="264"/>
      <c r="D10" s="264"/>
      <c r="E10" s="265"/>
      <c r="F10" s="147" t="s">
        <v>2738</v>
      </c>
    </row>
    <row r="11" spans="1:6" x14ac:dyDescent="0.2">
      <c r="A11" s="18" t="s">
        <v>2564</v>
      </c>
      <c r="B11" s="372" t="s">
        <v>2565</v>
      </c>
      <c r="C11" s="264"/>
      <c r="D11" s="264"/>
      <c r="E11" s="265"/>
      <c r="F11" s="146" t="s">
        <v>2566</v>
      </c>
    </row>
    <row r="12" spans="1:6" x14ac:dyDescent="0.2">
      <c r="A12" s="373" t="s">
        <v>2567</v>
      </c>
      <c r="B12" s="373"/>
      <c r="C12" s="373"/>
      <c r="D12" s="373"/>
      <c r="E12" s="373"/>
      <c r="F12" s="373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48" t="s">
        <v>2573</v>
      </c>
    </row>
    <row r="14" spans="1:6" x14ac:dyDescent="0.2">
      <c r="A14" s="54">
        <v>1</v>
      </c>
      <c r="B14" s="176" t="s">
        <v>21</v>
      </c>
      <c r="C14" s="24" t="s">
        <v>2574</v>
      </c>
      <c r="D14" s="177" t="s">
        <v>2575</v>
      </c>
      <c r="E14" s="57" t="s">
        <v>2576</v>
      </c>
      <c r="F14" s="178">
        <v>1</v>
      </c>
    </row>
    <row r="15" spans="1:6" x14ac:dyDescent="0.2">
      <c r="A15" s="287" t="s">
        <v>2577</v>
      </c>
      <c r="B15" s="287"/>
      <c r="C15" s="287"/>
      <c r="D15" s="287"/>
      <c r="E15" s="287"/>
      <c r="F15" s="287"/>
    </row>
    <row r="16" spans="1:6" x14ac:dyDescent="0.2">
      <c r="A16" s="58" t="s">
        <v>2578</v>
      </c>
    </row>
    <row r="17" spans="1:6" x14ac:dyDescent="0.2">
      <c r="A17" s="24">
        <v>1</v>
      </c>
      <c r="B17" s="289" t="s">
        <v>2579</v>
      </c>
      <c r="C17" s="289"/>
      <c r="D17" s="289"/>
      <c r="E17" s="308"/>
      <c r="F17" s="179" t="s">
        <v>2580</v>
      </c>
    </row>
    <row r="18" spans="1:6" x14ac:dyDescent="0.2">
      <c r="A18" s="24">
        <v>2</v>
      </c>
      <c r="B18" s="308" t="s">
        <v>2581</v>
      </c>
      <c r="C18" s="309"/>
      <c r="D18" s="309"/>
      <c r="E18" s="309"/>
      <c r="F18" s="179" t="s">
        <v>2702</v>
      </c>
    </row>
    <row r="19" spans="1:6" x14ac:dyDescent="0.2">
      <c r="A19" s="24">
        <v>3</v>
      </c>
      <c r="B19" s="378" t="s">
        <v>2583</v>
      </c>
      <c r="C19" s="379"/>
      <c r="D19" s="379"/>
      <c r="E19" s="379"/>
      <c r="F19" s="181">
        <v>1738</v>
      </c>
    </row>
    <row r="20" spans="1:6" ht="27" customHeight="1" x14ac:dyDescent="0.2">
      <c r="A20" s="24">
        <v>4</v>
      </c>
      <c r="B20" s="308" t="s">
        <v>2584</v>
      </c>
      <c r="C20" s="309"/>
      <c r="D20" s="309"/>
      <c r="E20" s="309"/>
      <c r="F20" s="182" t="str">
        <f>B14</f>
        <v>Vidraceiro</v>
      </c>
    </row>
    <row r="21" spans="1:6" ht="13.5" thickBot="1" x14ac:dyDescent="0.25">
      <c r="A21" s="24">
        <v>5</v>
      </c>
      <c r="B21" s="308" t="s">
        <v>2585</v>
      </c>
      <c r="C21" s="309"/>
      <c r="D21" s="309"/>
      <c r="E21" s="310"/>
      <c r="F21" s="432">
        <v>43952</v>
      </c>
    </row>
    <row r="22" spans="1:6" ht="13.5" thickBot="1" x14ac:dyDescent="0.25">
      <c r="A22" s="369" t="s">
        <v>2586</v>
      </c>
      <c r="B22" s="370"/>
      <c r="C22" s="370"/>
      <c r="D22" s="370"/>
      <c r="E22" s="370"/>
      <c r="F22" s="371"/>
    </row>
    <row r="23" spans="1:6" x14ac:dyDescent="0.2">
      <c r="A23" s="59">
        <v>1</v>
      </c>
      <c r="B23" s="367" t="s">
        <v>2587</v>
      </c>
      <c r="C23" s="368"/>
      <c r="D23" s="368"/>
      <c r="E23" s="368"/>
      <c r="F23" s="149" t="s">
        <v>2588</v>
      </c>
    </row>
    <row r="24" spans="1:6" x14ac:dyDescent="0.2">
      <c r="A24" s="24" t="s">
        <v>2557</v>
      </c>
      <c r="B24" s="308" t="s">
        <v>2589</v>
      </c>
      <c r="C24" s="309"/>
      <c r="D24" s="309"/>
      <c r="E24" s="309"/>
      <c r="F24" s="183">
        <f>F19</f>
        <v>1738</v>
      </c>
    </row>
    <row r="25" spans="1:6" x14ac:dyDescent="0.2">
      <c r="A25" s="24" t="s">
        <v>2559</v>
      </c>
      <c r="B25" s="308" t="s">
        <v>2689</v>
      </c>
      <c r="C25" s="309"/>
      <c r="D25" s="309"/>
      <c r="E25" s="309"/>
      <c r="F25" s="183">
        <v>0</v>
      </c>
    </row>
    <row r="26" spans="1:6" x14ac:dyDescent="0.2">
      <c r="A26" s="24" t="s">
        <v>2562</v>
      </c>
      <c r="B26" s="308" t="s">
        <v>2591</v>
      </c>
      <c r="C26" s="309"/>
      <c r="D26" s="309"/>
      <c r="E26" s="309"/>
      <c r="F26" s="183">
        <v>0</v>
      </c>
    </row>
    <row r="27" spans="1:6" x14ac:dyDescent="0.2">
      <c r="A27" s="24" t="s">
        <v>2564</v>
      </c>
      <c r="B27" s="308" t="s">
        <v>2592</v>
      </c>
      <c r="C27" s="309"/>
      <c r="D27" s="309"/>
      <c r="E27" s="309"/>
      <c r="F27" s="183">
        <v>0</v>
      </c>
    </row>
    <row r="28" spans="1:6" x14ac:dyDescent="0.2">
      <c r="A28" s="24" t="s">
        <v>2593</v>
      </c>
      <c r="B28" s="308" t="s">
        <v>2594</v>
      </c>
      <c r="C28" s="309"/>
      <c r="D28" s="309"/>
      <c r="E28" s="309"/>
      <c r="F28" s="183">
        <v>0</v>
      </c>
    </row>
    <row r="29" spans="1:6" x14ac:dyDescent="0.2">
      <c r="A29" s="24" t="s">
        <v>2595</v>
      </c>
      <c r="B29" s="308" t="s">
        <v>2596</v>
      </c>
      <c r="C29" s="309"/>
      <c r="D29" s="309"/>
      <c r="E29" s="309"/>
      <c r="F29" s="183">
        <v>0</v>
      </c>
    </row>
    <row r="30" spans="1:6" x14ac:dyDescent="0.2">
      <c r="A30" s="35" t="s">
        <v>2597</v>
      </c>
      <c r="B30" s="308" t="s">
        <v>2598</v>
      </c>
      <c r="C30" s="309"/>
      <c r="D30" s="309"/>
      <c r="E30" s="309"/>
      <c r="F30" s="183">
        <v>0</v>
      </c>
    </row>
    <row r="31" spans="1:6" ht="13.5" thickBot="1" x14ac:dyDescent="0.25">
      <c r="A31" s="360" t="s">
        <v>2599</v>
      </c>
      <c r="B31" s="361"/>
      <c r="C31" s="362"/>
      <c r="D31" s="362"/>
      <c r="E31" s="363"/>
      <c r="F31" s="158">
        <f>SUM(F24:F30)</f>
        <v>1738</v>
      </c>
    </row>
    <row r="32" spans="1:6" ht="13.5" thickBot="1" x14ac:dyDescent="0.25">
      <c r="A32" s="364" t="s">
        <v>2600</v>
      </c>
      <c r="B32" s="365"/>
      <c r="C32" s="365"/>
      <c r="D32" s="365"/>
      <c r="E32" s="365"/>
      <c r="F32" s="366"/>
    </row>
    <row r="33" spans="1:6" x14ac:dyDescent="0.2">
      <c r="A33" s="61" t="s">
        <v>2601</v>
      </c>
      <c r="B33" s="367" t="s">
        <v>2602</v>
      </c>
      <c r="C33" s="368"/>
      <c r="D33" s="368"/>
      <c r="E33" s="368"/>
      <c r="F33" s="149" t="s">
        <v>2588</v>
      </c>
    </row>
    <row r="34" spans="1:6" x14ac:dyDescent="0.2">
      <c r="A34" s="24" t="s">
        <v>2557</v>
      </c>
      <c r="B34" s="316" t="s">
        <v>2603</v>
      </c>
      <c r="C34" s="317"/>
      <c r="D34" s="318"/>
      <c r="E34" s="184">
        <v>8.3299999999999999E-2</v>
      </c>
      <c r="F34" s="183">
        <f>E34*F31</f>
        <v>144.77539999999999</v>
      </c>
    </row>
    <row r="35" spans="1:6" x14ac:dyDescent="0.2">
      <c r="A35" s="24" t="s">
        <v>2559</v>
      </c>
      <c r="B35" s="316" t="s">
        <v>2604</v>
      </c>
      <c r="C35" s="317"/>
      <c r="D35" s="318"/>
      <c r="E35" s="184">
        <v>0.1111</v>
      </c>
      <c r="F35" s="183">
        <f>E35*F31</f>
        <v>193.09180000000001</v>
      </c>
    </row>
    <row r="36" spans="1:6" x14ac:dyDescent="0.2">
      <c r="A36" s="324" t="s">
        <v>2605</v>
      </c>
      <c r="B36" s="325"/>
      <c r="C36" s="325"/>
      <c r="D36" s="326"/>
      <c r="E36" s="189">
        <f>SUM(E34:E35)</f>
        <v>0.19440000000000002</v>
      </c>
      <c r="F36" s="164">
        <f>SUM(F34:F35)</f>
        <v>337.86720000000003</v>
      </c>
    </row>
    <row r="37" spans="1:6" x14ac:dyDescent="0.2">
      <c r="A37" s="62" t="s">
        <v>2606</v>
      </c>
      <c r="B37" s="357" t="s">
        <v>2607</v>
      </c>
      <c r="C37" s="358"/>
      <c r="D37" s="359"/>
      <c r="E37" s="62" t="s">
        <v>2608</v>
      </c>
      <c r="F37" s="150" t="s">
        <v>2588</v>
      </c>
    </row>
    <row r="38" spans="1:6" x14ac:dyDescent="0.2">
      <c r="A38" s="41" t="s">
        <v>2557</v>
      </c>
      <c r="B38" s="348" t="s">
        <v>2609</v>
      </c>
      <c r="C38" s="349"/>
      <c r="D38" s="350"/>
      <c r="E38" s="185">
        <f>TOTAL!J2</f>
        <v>0</v>
      </c>
      <c r="F38" s="160">
        <f>E38*$F$31</f>
        <v>0</v>
      </c>
    </row>
    <row r="39" spans="1:6" x14ac:dyDescent="0.2">
      <c r="A39" s="41" t="s">
        <v>2559</v>
      </c>
      <c r="B39" s="348" t="s">
        <v>2610</v>
      </c>
      <c r="C39" s="349"/>
      <c r="D39" s="350"/>
      <c r="E39" s="185">
        <v>1.4999999999999999E-2</v>
      </c>
      <c r="F39" s="160">
        <f>E39*($F$31+$F$36)</f>
        <v>31.138007999999999</v>
      </c>
    </row>
    <row r="40" spans="1:6" x14ac:dyDescent="0.2">
      <c r="A40" s="41" t="s">
        <v>2562</v>
      </c>
      <c r="B40" s="348" t="s">
        <v>2611</v>
      </c>
      <c r="C40" s="349"/>
      <c r="D40" s="350"/>
      <c r="E40" s="185">
        <v>0.01</v>
      </c>
      <c r="F40" s="160">
        <f t="shared" ref="F40:F45" si="0">E40*($F$31+$F$36)</f>
        <v>20.758672000000001</v>
      </c>
    </row>
    <row r="41" spans="1:6" x14ac:dyDescent="0.2">
      <c r="A41" s="41" t="s">
        <v>2564</v>
      </c>
      <c r="B41" s="348" t="s">
        <v>2612</v>
      </c>
      <c r="C41" s="349"/>
      <c r="D41" s="350"/>
      <c r="E41" s="185">
        <v>2E-3</v>
      </c>
      <c r="F41" s="160">
        <f t="shared" si="0"/>
        <v>4.1517344000000005</v>
      </c>
    </row>
    <row r="42" spans="1:6" x14ac:dyDescent="0.2">
      <c r="A42" s="41" t="s">
        <v>2593</v>
      </c>
      <c r="B42" s="348" t="s">
        <v>2613</v>
      </c>
      <c r="C42" s="349"/>
      <c r="D42" s="350"/>
      <c r="E42" s="185">
        <v>2.5000000000000001E-2</v>
      </c>
      <c r="F42" s="160">
        <f t="shared" si="0"/>
        <v>51.896680000000003</v>
      </c>
    </row>
    <row r="43" spans="1:6" x14ac:dyDescent="0.2">
      <c r="A43" s="28" t="s">
        <v>2595</v>
      </c>
      <c r="B43" s="351" t="s">
        <v>2614</v>
      </c>
      <c r="C43" s="352"/>
      <c r="D43" s="353"/>
      <c r="E43" s="185">
        <v>0.08</v>
      </c>
      <c r="F43" s="160">
        <f t="shared" si="0"/>
        <v>166.06937600000001</v>
      </c>
    </row>
    <row r="44" spans="1:6" x14ac:dyDescent="0.2">
      <c r="A44" s="41" t="s">
        <v>2597</v>
      </c>
      <c r="B44" s="348" t="s">
        <v>2761</v>
      </c>
      <c r="C44" s="349"/>
      <c r="D44" s="350"/>
      <c r="E44" s="185">
        <f>3%*0.926</f>
        <v>2.7779999999999999E-2</v>
      </c>
      <c r="F44" s="160">
        <f t="shared" si="0"/>
        <v>57.667590816000001</v>
      </c>
    </row>
    <row r="45" spans="1:6" x14ac:dyDescent="0.2">
      <c r="A45" s="41" t="s">
        <v>1983</v>
      </c>
      <c r="B45" s="348" t="s">
        <v>2615</v>
      </c>
      <c r="C45" s="349"/>
      <c r="D45" s="350"/>
      <c r="E45" s="185">
        <v>6.0000000000000001E-3</v>
      </c>
      <c r="F45" s="160">
        <f t="shared" si="0"/>
        <v>12.455203200000001</v>
      </c>
    </row>
    <row r="46" spans="1:6" x14ac:dyDescent="0.2">
      <c r="A46" s="354" t="s">
        <v>2044</v>
      </c>
      <c r="B46" s="355"/>
      <c r="C46" s="355"/>
      <c r="D46" s="356"/>
      <c r="E46" s="63">
        <f>SUM(E38:E45)</f>
        <v>0.16578000000000001</v>
      </c>
      <c r="F46" s="161">
        <f>SUM(F38:F45)</f>
        <v>344.13726441600011</v>
      </c>
    </row>
    <row r="47" spans="1:6" x14ac:dyDescent="0.2">
      <c r="A47" s="64" t="s">
        <v>2616</v>
      </c>
      <c r="B47" s="337" t="s">
        <v>2617</v>
      </c>
      <c r="C47" s="317"/>
      <c r="D47" s="317"/>
      <c r="E47" s="318"/>
      <c r="F47" s="151" t="s">
        <v>2588</v>
      </c>
    </row>
    <row r="48" spans="1:6" x14ac:dyDescent="0.2">
      <c r="A48" s="24" t="s">
        <v>2557</v>
      </c>
      <c r="B48" s="316" t="s">
        <v>2618</v>
      </c>
      <c r="C48" s="317"/>
      <c r="D48" s="346" t="s">
        <v>2739</v>
      </c>
      <c r="E48" s="347"/>
      <c r="F48" s="183">
        <f>(2*5.5*22)</f>
        <v>242</v>
      </c>
    </row>
    <row r="49" spans="1:6" x14ac:dyDescent="0.2">
      <c r="A49" s="24" t="s">
        <v>2559</v>
      </c>
      <c r="B49" s="308" t="s">
        <v>2741</v>
      </c>
      <c r="C49" s="309"/>
      <c r="D49" s="309"/>
      <c r="E49" s="310"/>
      <c r="F49" s="183">
        <f>ROUND(22*(16.95*0.91),2)</f>
        <v>339.34</v>
      </c>
    </row>
    <row r="50" spans="1:6" x14ac:dyDescent="0.2">
      <c r="A50" s="24" t="s">
        <v>2562</v>
      </c>
      <c r="B50" s="308" t="s">
        <v>2740</v>
      </c>
      <c r="C50" s="309"/>
      <c r="D50" s="309"/>
      <c r="E50" s="310"/>
      <c r="F50" s="183">
        <f>ROUND(22*3.89,2)</f>
        <v>85.58</v>
      </c>
    </row>
    <row r="51" spans="1:6" x14ac:dyDescent="0.2">
      <c r="A51" s="24" t="s">
        <v>2564</v>
      </c>
      <c r="B51" s="308" t="s">
        <v>2619</v>
      </c>
      <c r="C51" s="309"/>
      <c r="D51" s="309"/>
      <c r="E51" s="310"/>
      <c r="F51" s="183"/>
    </row>
    <row r="52" spans="1:6" x14ac:dyDescent="0.2">
      <c r="A52" s="24" t="s">
        <v>2593</v>
      </c>
      <c r="B52" s="308" t="s">
        <v>2620</v>
      </c>
      <c r="C52" s="309"/>
      <c r="D52" s="309"/>
      <c r="E52" s="310"/>
      <c r="F52" s="183"/>
    </row>
    <row r="53" spans="1:6" x14ac:dyDescent="0.2">
      <c r="A53" s="324" t="s">
        <v>2621</v>
      </c>
      <c r="B53" s="325"/>
      <c r="C53" s="325"/>
      <c r="D53" s="325"/>
      <c r="E53" s="326"/>
      <c r="F53" s="188">
        <f>SUM(F48:F52)</f>
        <v>666.92</v>
      </c>
    </row>
    <row r="54" spans="1:6" x14ac:dyDescent="0.2">
      <c r="A54" s="300" t="s">
        <v>2622</v>
      </c>
      <c r="B54" s="300"/>
      <c r="C54" s="300"/>
      <c r="D54" s="300"/>
      <c r="E54" s="300"/>
      <c r="F54" s="300"/>
    </row>
    <row r="55" spans="1:6" ht="13.5" thickBot="1" x14ac:dyDescent="0.25">
      <c r="A55" s="345" t="s">
        <v>2623</v>
      </c>
      <c r="B55" s="345"/>
      <c r="C55" s="345"/>
      <c r="D55" s="345"/>
      <c r="E55" s="345"/>
      <c r="F55" s="345"/>
    </row>
    <row r="56" spans="1:6" ht="13.5" thickBot="1" x14ac:dyDescent="0.25">
      <c r="A56" s="302" t="s">
        <v>2624</v>
      </c>
      <c r="B56" s="303"/>
      <c r="C56" s="303"/>
      <c r="D56" s="303"/>
      <c r="E56" s="303"/>
      <c r="F56" s="304"/>
    </row>
    <row r="57" spans="1:6" x14ac:dyDescent="0.2">
      <c r="A57" s="60">
        <v>2</v>
      </c>
      <c r="B57" s="320" t="s">
        <v>2625</v>
      </c>
      <c r="C57" s="321"/>
      <c r="D57" s="321"/>
      <c r="E57" s="322"/>
      <c r="F57" s="152" t="s">
        <v>2588</v>
      </c>
    </row>
    <row r="58" spans="1:6" x14ac:dyDescent="0.2">
      <c r="A58" s="64" t="s">
        <v>2601</v>
      </c>
      <c r="B58" s="339" t="s">
        <v>2626</v>
      </c>
      <c r="C58" s="340"/>
      <c r="D58" s="340"/>
      <c r="E58" s="341"/>
      <c r="F58" s="165">
        <f>F36</f>
        <v>337.86720000000003</v>
      </c>
    </row>
    <row r="59" spans="1:6" x14ac:dyDescent="0.2">
      <c r="A59" s="64" t="s">
        <v>2606</v>
      </c>
      <c r="B59" s="339" t="s">
        <v>2627</v>
      </c>
      <c r="C59" s="340"/>
      <c r="D59" s="340"/>
      <c r="E59" s="341"/>
      <c r="F59" s="165">
        <f>F46</f>
        <v>344.13726441600011</v>
      </c>
    </row>
    <row r="60" spans="1:6" x14ac:dyDescent="0.2">
      <c r="A60" s="64" t="s">
        <v>2616</v>
      </c>
      <c r="B60" s="339" t="s">
        <v>2628</v>
      </c>
      <c r="C60" s="340"/>
      <c r="D60" s="340"/>
      <c r="E60" s="341"/>
      <c r="F60" s="165">
        <f>F53</f>
        <v>666.92</v>
      </c>
    </row>
    <row r="61" spans="1:6" ht="13.5" thickBot="1" x14ac:dyDescent="0.25">
      <c r="A61" s="66"/>
      <c r="B61" s="342" t="s">
        <v>2044</v>
      </c>
      <c r="C61" s="343"/>
      <c r="D61" s="343"/>
      <c r="E61" s="344"/>
      <c r="F61" s="166">
        <f>SUM(F58:F60)</f>
        <v>1348.9244644160001</v>
      </c>
    </row>
    <row r="62" spans="1:6" ht="13.5" thickBot="1" x14ac:dyDescent="0.25">
      <c r="A62" s="302" t="s">
        <v>2629</v>
      </c>
      <c r="B62" s="303"/>
      <c r="C62" s="303"/>
      <c r="D62" s="303"/>
      <c r="E62" s="303"/>
      <c r="F62" s="304"/>
    </row>
    <row r="63" spans="1:6" x14ac:dyDescent="0.2">
      <c r="A63" s="65">
        <v>3</v>
      </c>
      <c r="B63" s="305" t="s">
        <v>2630</v>
      </c>
      <c r="C63" s="306"/>
      <c r="D63" s="307"/>
      <c r="E63" s="65" t="s">
        <v>2608</v>
      </c>
      <c r="F63" s="151" t="s">
        <v>2588</v>
      </c>
    </row>
    <row r="64" spans="1:6" x14ac:dyDescent="0.2">
      <c r="A64" s="24" t="s">
        <v>2557</v>
      </c>
      <c r="B64" s="308" t="s">
        <v>2631</v>
      </c>
      <c r="C64" s="309"/>
      <c r="D64" s="310"/>
      <c r="E64" s="186">
        <v>1.8100000000000002E-2</v>
      </c>
      <c r="F64" s="88">
        <f>$F$31*E64</f>
        <v>31.457800000000002</v>
      </c>
    </row>
    <row r="65" spans="1:6" x14ac:dyDescent="0.2">
      <c r="A65" s="24" t="s">
        <v>2559</v>
      </c>
      <c r="B65" s="308" t="s">
        <v>2632</v>
      </c>
      <c r="C65" s="309"/>
      <c r="D65" s="310"/>
      <c r="E65" s="186">
        <v>1.4E-3</v>
      </c>
      <c r="F65" s="88">
        <f>F64*E65</f>
        <v>4.4040920000000004E-2</v>
      </c>
    </row>
    <row r="66" spans="1:6" ht="25.5" customHeight="1" x14ac:dyDescent="0.2">
      <c r="A66" s="24" t="s">
        <v>2562</v>
      </c>
      <c r="B66" s="308" t="s">
        <v>2633</v>
      </c>
      <c r="C66" s="309"/>
      <c r="D66" s="310"/>
      <c r="E66" s="186">
        <v>3.4700000000000002E-2</v>
      </c>
      <c r="F66" s="88">
        <f>E66*$F$31</f>
        <v>60.308600000000006</v>
      </c>
    </row>
    <row r="67" spans="1:6" x14ac:dyDescent="0.2">
      <c r="A67" s="24" t="s">
        <v>2564</v>
      </c>
      <c r="B67" s="308" t="s">
        <v>2634</v>
      </c>
      <c r="C67" s="309"/>
      <c r="D67" s="310"/>
      <c r="E67" s="186">
        <v>1.9E-3</v>
      </c>
      <c r="F67" s="88">
        <f>E67*$F$31</f>
        <v>3.3022</v>
      </c>
    </row>
    <row r="68" spans="1:6" ht="22.5" customHeight="1" x14ac:dyDescent="0.2">
      <c r="A68" s="24" t="s">
        <v>2593</v>
      </c>
      <c r="B68" s="308" t="s">
        <v>2635</v>
      </c>
      <c r="C68" s="309"/>
      <c r="D68" s="310"/>
      <c r="E68" s="186">
        <v>6.9999999999999999E-4</v>
      </c>
      <c r="F68" s="88">
        <f>E68*$F$31</f>
        <v>1.2165999999999999</v>
      </c>
    </row>
    <row r="69" spans="1:6" ht="27" customHeight="1" x14ac:dyDescent="0.2">
      <c r="A69" s="24" t="s">
        <v>2595</v>
      </c>
      <c r="B69" s="308" t="s">
        <v>2636</v>
      </c>
      <c r="C69" s="309"/>
      <c r="D69" s="310"/>
      <c r="E69" s="186">
        <v>4.4999999999999997E-3</v>
      </c>
      <c r="F69" s="88">
        <f>$F$31*E69</f>
        <v>7.8209999999999997</v>
      </c>
    </row>
    <row r="70" spans="1:6" ht="13.5" thickBot="1" x14ac:dyDescent="0.25">
      <c r="A70" s="333" t="s">
        <v>2637</v>
      </c>
      <c r="B70" s="334"/>
      <c r="C70" s="334"/>
      <c r="D70" s="335"/>
      <c r="E70" s="67">
        <f>SUM(E64:E69)</f>
        <v>6.1299999999999993E-2</v>
      </c>
      <c r="F70" s="163">
        <f>SUM(F64:F69)</f>
        <v>104.15024092</v>
      </c>
    </row>
    <row r="71" spans="1:6" ht="13.5" thickBot="1" x14ac:dyDescent="0.25">
      <c r="A71" s="302" t="s">
        <v>2638</v>
      </c>
      <c r="B71" s="303"/>
      <c r="C71" s="303"/>
      <c r="D71" s="303"/>
      <c r="E71" s="303"/>
      <c r="F71" s="304"/>
    </row>
    <row r="72" spans="1:6" x14ac:dyDescent="0.2">
      <c r="A72" s="68" t="s">
        <v>2639</v>
      </c>
      <c r="B72" s="336" t="s">
        <v>2640</v>
      </c>
      <c r="C72" s="337"/>
      <c r="D72" s="338"/>
      <c r="E72" s="65" t="s">
        <v>2608</v>
      </c>
      <c r="F72" s="153" t="s">
        <v>2588</v>
      </c>
    </row>
    <row r="73" spans="1:6" x14ac:dyDescent="0.2">
      <c r="A73" s="69" t="s">
        <v>2557</v>
      </c>
      <c r="B73" s="323" t="s">
        <v>2641</v>
      </c>
      <c r="C73" s="309"/>
      <c r="D73" s="310"/>
      <c r="E73" s="187">
        <v>9.0749999999999997E-2</v>
      </c>
      <c r="F73" s="167">
        <f t="shared" ref="F73:F78" si="1">E73*$F$31</f>
        <v>157.7235</v>
      </c>
    </row>
    <row r="74" spans="1:6" x14ac:dyDescent="0.2">
      <c r="A74" s="69" t="s">
        <v>2559</v>
      </c>
      <c r="B74" s="323" t="s">
        <v>2642</v>
      </c>
      <c r="C74" s="309"/>
      <c r="D74" s="310"/>
      <c r="E74" s="187">
        <v>1.6299999999999999E-2</v>
      </c>
      <c r="F74" s="167">
        <f t="shared" si="1"/>
        <v>28.329399999999996</v>
      </c>
    </row>
    <row r="75" spans="1:6" x14ac:dyDescent="0.2">
      <c r="A75" s="69" t="s">
        <v>2562</v>
      </c>
      <c r="B75" s="323" t="s">
        <v>2643</v>
      </c>
      <c r="C75" s="309"/>
      <c r="D75" s="310"/>
      <c r="E75" s="187">
        <v>2.0000000000000001E-4</v>
      </c>
      <c r="F75" s="167">
        <f t="shared" si="1"/>
        <v>0.34760000000000002</v>
      </c>
    </row>
    <row r="76" spans="1:6" ht="29.25" customHeight="1" x14ac:dyDescent="0.2">
      <c r="A76" s="69" t="s">
        <v>2564</v>
      </c>
      <c r="B76" s="323" t="s">
        <v>2644</v>
      </c>
      <c r="C76" s="309"/>
      <c r="D76" s="310"/>
      <c r="E76" s="187">
        <v>3.3E-3</v>
      </c>
      <c r="F76" s="167">
        <f t="shared" si="1"/>
        <v>5.7354000000000003</v>
      </c>
    </row>
    <row r="77" spans="1:6" ht="26.25" customHeight="1" x14ac:dyDescent="0.2">
      <c r="A77" s="69" t="s">
        <v>2593</v>
      </c>
      <c r="B77" s="323" t="s">
        <v>2645</v>
      </c>
      <c r="C77" s="309"/>
      <c r="D77" s="310"/>
      <c r="E77" s="187">
        <v>5.5000000000000003E-4</v>
      </c>
      <c r="F77" s="167">
        <f t="shared" si="1"/>
        <v>0.95590000000000008</v>
      </c>
    </row>
    <row r="78" spans="1:6" ht="27.75" customHeight="1" x14ac:dyDescent="0.2">
      <c r="A78" s="69" t="s">
        <v>2595</v>
      </c>
      <c r="B78" s="323" t="s">
        <v>2646</v>
      </c>
      <c r="C78" s="309"/>
      <c r="D78" s="310"/>
      <c r="E78" s="187">
        <v>0</v>
      </c>
      <c r="F78" s="167">
        <f t="shared" si="1"/>
        <v>0</v>
      </c>
    </row>
    <row r="79" spans="1:6" ht="13.5" thickBot="1" x14ac:dyDescent="0.25">
      <c r="A79" s="324" t="s">
        <v>2637</v>
      </c>
      <c r="B79" s="325"/>
      <c r="C79" s="325"/>
      <c r="D79" s="326"/>
      <c r="E79" s="67">
        <f>SUM(E73:E78)</f>
        <v>0.11109999999999999</v>
      </c>
      <c r="F79" s="168">
        <f>SUM(F73:F78)</f>
        <v>193.09180000000001</v>
      </c>
    </row>
    <row r="80" spans="1:6" ht="13.5" thickBot="1" x14ac:dyDescent="0.25">
      <c r="A80" s="70" t="s">
        <v>2647</v>
      </c>
      <c r="B80" s="327" t="s">
        <v>2648</v>
      </c>
      <c r="C80" s="328"/>
      <c r="D80" s="329"/>
      <c r="E80" s="71" t="s">
        <v>2608</v>
      </c>
      <c r="F80" s="154" t="s">
        <v>2588</v>
      </c>
    </row>
    <row r="81" spans="1:6" x14ac:dyDescent="0.2">
      <c r="A81" s="33" t="s">
        <v>2557</v>
      </c>
      <c r="B81" s="330" t="s">
        <v>2649</v>
      </c>
      <c r="C81" s="331"/>
      <c r="D81" s="332"/>
      <c r="E81" s="72"/>
      <c r="F81" s="169"/>
    </row>
    <row r="82" spans="1:6" x14ac:dyDescent="0.2">
      <c r="A82" s="36"/>
      <c r="B82" s="316" t="s">
        <v>2650</v>
      </c>
      <c r="C82" s="317"/>
      <c r="D82" s="318"/>
      <c r="E82" s="36"/>
      <c r="F82" s="143"/>
    </row>
    <row r="83" spans="1:6" x14ac:dyDescent="0.2">
      <c r="A83" s="73"/>
      <c r="B83" s="74" t="s">
        <v>2044</v>
      </c>
      <c r="C83" s="75"/>
      <c r="D83" s="76"/>
      <c r="E83" s="73"/>
      <c r="F83" s="170"/>
    </row>
    <row r="84" spans="1:6" ht="30" customHeight="1" thickBot="1" x14ac:dyDescent="0.25">
      <c r="A84" s="319" t="s">
        <v>2651</v>
      </c>
      <c r="B84" s="319"/>
      <c r="C84" s="319"/>
      <c r="D84" s="319"/>
      <c r="E84" s="319"/>
      <c r="F84" s="319"/>
    </row>
    <row r="85" spans="1:6" ht="13.5" thickBot="1" x14ac:dyDescent="0.25">
      <c r="A85" s="302" t="s">
        <v>2652</v>
      </c>
      <c r="B85" s="303"/>
      <c r="C85" s="303"/>
      <c r="D85" s="303"/>
      <c r="E85" s="303"/>
      <c r="F85" s="304"/>
    </row>
    <row r="86" spans="1:6" x14ac:dyDescent="0.2">
      <c r="A86" s="60">
        <v>4</v>
      </c>
      <c r="B86" s="320" t="s">
        <v>2653</v>
      </c>
      <c r="C86" s="321"/>
      <c r="D86" s="321"/>
      <c r="E86" s="322"/>
      <c r="F86" s="152" t="s">
        <v>2588</v>
      </c>
    </row>
    <row r="87" spans="1:6" x14ac:dyDescent="0.2">
      <c r="A87" s="24" t="s">
        <v>2639</v>
      </c>
      <c r="B87" s="289" t="s">
        <v>2654</v>
      </c>
      <c r="C87" s="289"/>
      <c r="D87" s="289"/>
      <c r="E87" s="289"/>
      <c r="F87" s="183">
        <f>F79</f>
        <v>193.09180000000001</v>
      </c>
    </row>
    <row r="88" spans="1:6" x14ac:dyDescent="0.2">
      <c r="A88" s="24" t="s">
        <v>2647</v>
      </c>
      <c r="B88" s="308" t="s">
        <v>2655</v>
      </c>
      <c r="C88" s="309"/>
      <c r="D88" s="309"/>
      <c r="E88" s="310"/>
      <c r="F88" s="183">
        <f>F83</f>
        <v>0</v>
      </c>
    </row>
    <row r="89" spans="1:6" ht="13.5" thickBot="1" x14ac:dyDescent="0.25">
      <c r="A89" s="311" t="s">
        <v>2637</v>
      </c>
      <c r="B89" s="311"/>
      <c r="C89" s="311"/>
      <c r="D89" s="311"/>
      <c r="E89" s="311"/>
      <c r="F89" s="171">
        <f>SUM(F87:F88)</f>
        <v>193.09180000000001</v>
      </c>
    </row>
    <row r="90" spans="1:6" ht="13.5" thickBot="1" x14ac:dyDescent="0.25">
      <c r="A90" s="312" t="s">
        <v>2656</v>
      </c>
      <c r="B90" s="313"/>
      <c r="C90" s="313"/>
      <c r="D90" s="313"/>
      <c r="E90" s="313"/>
      <c r="F90" s="314"/>
    </row>
    <row r="91" spans="1:6" x14ac:dyDescent="0.2">
      <c r="A91" s="59">
        <v>5</v>
      </c>
      <c r="B91" s="315" t="s">
        <v>2657</v>
      </c>
      <c r="C91" s="315"/>
      <c r="D91" s="315"/>
      <c r="E91" s="59" t="s">
        <v>2608</v>
      </c>
      <c r="F91" s="152" t="s">
        <v>2588</v>
      </c>
    </row>
    <row r="92" spans="1:6" x14ac:dyDescent="0.2">
      <c r="A92" s="24" t="s">
        <v>2557</v>
      </c>
      <c r="B92" s="289" t="s">
        <v>2658</v>
      </c>
      <c r="C92" s="289"/>
      <c r="D92" s="289"/>
      <c r="E92" s="77"/>
      <c r="F92" s="183">
        <f>'Aux - Insumos Sintético'!H8/(12*96)</f>
        <v>13.918986111111114</v>
      </c>
    </row>
    <row r="93" spans="1:6" x14ac:dyDescent="0.2">
      <c r="A93" s="24" t="s">
        <v>2559</v>
      </c>
      <c r="B93" s="289" t="s">
        <v>2151</v>
      </c>
      <c r="C93" s="289"/>
      <c r="D93" s="289"/>
      <c r="E93" s="77"/>
      <c r="F93" s="183">
        <f>'Aux - Insumos Sintético'!H312/12</f>
        <v>8.9481097222222239</v>
      </c>
    </row>
    <row r="94" spans="1:6" x14ac:dyDescent="0.2">
      <c r="A94" s="24" t="s">
        <v>2562</v>
      </c>
      <c r="B94" s="289" t="s">
        <v>2696</v>
      </c>
      <c r="C94" s="289"/>
      <c r="D94" s="289"/>
      <c r="E94" s="78"/>
      <c r="F94" s="183">
        <f>'Aux - Insumos Sintético'!H304/12</f>
        <v>56.176404437229429</v>
      </c>
    </row>
    <row r="95" spans="1:6" x14ac:dyDescent="0.2">
      <c r="A95" s="24" t="s">
        <v>2564</v>
      </c>
      <c r="B95" s="289"/>
      <c r="C95" s="289"/>
      <c r="D95" s="289"/>
      <c r="E95" s="78"/>
      <c r="F95" s="183"/>
    </row>
    <row r="96" spans="1:6" x14ac:dyDescent="0.2">
      <c r="A96" s="79" t="s">
        <v>2044</v>
      </c>
      <c r="B96" s="80"/>
      <c r="C96" s="80"/>
      <c r="D96" s="80"/>
      <c r="E96" s="67"/>
      <c r="F96" s="159">
        <f>SUM(F92:F95)</f>
        <v>79.04350027056276</v>
      </c>
    </row>
    <row r="97" spans="1:6" ht="13.5" thickBot="1" x14ac:dyDescent="0.25">
      <c r="A97" s="301" t="s">
        <v>2734</v>
      </c>
      <c r="B97" s="301"/>
      <c r="C97" s="301"/>
      <c r="D97" s="301"/>
      <c r="E97" s="301"/>
      <c r="F97" s="301"/>
    </row>
    <row r="98" spans="1:6" ht="13.5" thickBot="1" x14ac:dyDescent="0.25">
      <c r="A98" s="302" t="s">
        <v>2659</v>
      </c>
      <c r="B98" s="303"/>
      <c r="C98" s="303"/>
      <c r="D98" s="303"/>
      <c r="E98" s="303"/>
      <c r="F98" s="304"/>
    </row>
    <row r="99" spans="1:6" x14ac:dyDescent="0.2">
      <c r="A99" s="59">
        <v>6</v>
      </c>
      <c r="B99" s="315" t="s">
        <v>2660</v>
      </c>
      <c r="C99" s="315"/>
      <c r="D99" s="315"/>
      <c r="E99" s="59" t="s">
        <v>2608</v>
      </c>
      <c r="F99" s="164" t="s">
        <v>2588</v>
      </c>
    </row>
    <row r="100" spans="1:6" x14ac:dyDescent="0.2">
      <c r="A100" s="24" t="s">
        <v>2557</v>
      </c>
      <c r="B100" s="308" t="s">
        <v>2661</v>
      </c>
      <c r="C100" s="309"/>
      <c r="D100" s="310"/>
      <c r="E100" s="206">
        <f>ADM</f>
        <v>2.1000000000000001E-2</v>
      </c>
      <c r="F100" s="175">
        <f>ROUND(E100*F116,2)</f>
        <v>72.73</v>
      </c>
    </row>
    <row r="101" spans="1:6" x14ac:dyDescent="0.2">
      <c r="A101" s="207" t="s">
        <v>2559</v>
      </c>
      <c r="B101" s="387" t="s">
        <v>2662</v>
      </c>
      <c r="C101" s="388"/>
      <c r="D101" s="389"/>
      <c r="E101" s="208">
        <v>2.0799999999999999E-2</v>
      </c>
      <c r="F101" s="209">
        <f>ROUND((F116+F100)*E101,2)</f>
        <v>73.55</v>
      </c>
    </row>
    <row r="102" spans="1:6" x14ac:dyDescent="0.2">
      <c r="A102" s="199" t="s">
        <v>2562</v>
      </c>
      <c r="B102" s="391" t="s">
        <v>2663</v>
      </c>
      <c r="C102" s="392"/>
      <c r="D102" s="393"/>
      <c r="E102" s="200">
        <f>SUM(E103:E105)</f>
        <v>0.13219999999999998</v>
      </c>
      <c r="F102" s="201">
        <f>F103+F105</f>
        <v>549.87</v>
      </c>
    </row>
    <row r="103" spans="1:6" ht="34.5" customHeight="1" x14ac:dyDescent="0.2">
      <c r="A103" s="81"/>
      <c r="B103" s="43" t="s">
        <v>2664</v>
      </c>
      <c r="C103" s="383" t="str">
        <f>"PIS "&amp;(PIS*100)&amp;"% + COFINS "&amp;(CONFINS*100)&amp;"% + CPRB "&amp;(CPRB*100)&amp;"%"</f>
        <v>PIS 0,66% + COFINS 3,06% + CPRB 4,5%</v>
      </c>
      <c r="D103" s="384"/>
      <c r="E103" s="186">
        <f>PIS+CONFINS+CPRB</f>
        <v>8.2199999999999995E-2</v>
      </c>
      <c r="F103" s="88">
        <f>ROUND(($F$116+$F$100+$F$101)/(1-$E$102)*E103,2)</f>
        <v>341.9</v>
      </c>
    </row>
    <row r="104" spans="1:6" ht="24" customHeight="1" x14ac:dyDescent="0.2">
      <c r="A104" s="81"/>
      <c r="B104" s="43" t="s">
        <v>2665</v>
      </c>
      <c r="C104" s="383"/>
      <c r="D104" s="384"/>
      <c r="E104" s="186">
        <v>0</v>
      </c>
      <c r="F104" s="88">
        <f>($F$117+$F$101+$F$102)/(1-$E$103)*E104</f>
        <v>0</v>
      </c>
    </row>
    <row r="105" spans="1:6" x14ac:dyDescent="0.2">
      <c r="A105" s="81"/>
      <c r="B105" s="43" t="s">
        <v>2666</v>
      </c>
      <c r="C105" s="385" t="s">
        <v>2667</v>
      </c>
      <c r="D105" s="386"/>
      <c r="E105" s="186">
        <f>ISS</f>
        <v>0.05</v>
      </c>
      <c r="F105" s="88">
        <f>ROUND(($F$116+$F$100+$F$101)/(1-$E$102)*E105,2)</f>
        <v>207.97</v>
      </c>
    </row>
    <row r="106" spans="1:6" x14ac:dyDescent="0.2">
      <c r="A106" s="297" t="s">
        <v>2663</v>
      </c>
      <c r="B106" s="298"/>
      <c r="C106" s="298"/>
      <c r="D106" s="299"/>
      <c r="E106" s="212"/>
      <c r="F106" s="162">
        <f>F100+F101+F102</f>
        <v>696.15</v>
      </c>
    </row>
    <row r="107" spans="1:6" x14ac:dyDescent="0.2">
      <c r="A107" s="300" t="s">
        <v>2668</v>
      </c>
      <c r="B107" s="300"/>
      <c r="C107" s="300"/>
      <c r="D107" s="300"/>
      <c r="E107" s="300"/>
      <c r="F107" s="300"/>
    </row>
    <row r="108" spans="1:6" x14ac:dyDescent="0.2">
      <c r="A108" s="286" t="s">
        <v>2669</v>
      </c>
      <c r="B108" s="286"/>
      <c r="C108" s="286"/>
      <c r="D108" s="286"/>
      <c r="E108" s="286"/>
      <c r="F108" s="286"/>
    </row>
    <row r="109" spans="1:6" x14ac:dyDescent="0.2">
      <c r="A109" s="287" t="s">
        <v>2670</v>
      </c>
      <c r="B109" s="287"/>
      <c r="C109" s="287"/>
      <c r="D109" s="287"/>
      <c r="E109" s="287"/>
      <c r="F109" s="287"/>
    </row>
    <row r="110" spans="1:6" x14ac:dyDescent="0.2">
      <c r="A110" s="288" t="s">
        <v>2671</v>
      </c>
      <c r="B110" s="288"/>
      <c r="C110" s="288"/>
      <c r="D110" s="288"/>
      <c r="E110" s="288"/>
      <c r="F110" s="202" t="s">
        <v>2672</v>
      </c>
    </row>
    <row r="111" spans="1:6" x14ac:dyDescent="0.2">
      <c r="A111" s="28" t="s">
        <v>2557</v>
      </c>
      <c r="B111" s="382" t="s">
        <v>2673</v>
      </c>
      <c r="C111" s="382"/>
      <c r="D111" s="382"/>
      <c r="E111" s="382"/>
      <c r="F111" s="203">
        <f>F31</f>
        <v>1738</v>
      </c>
    </row>
    <row r="112" spans="1:6" x14ac:dyDescent="0.2">
      <c r="A112" s="27" t="s">
        <v>2559</v>
      </c>
      <c r="B112" s="380" t="s">
        <v>2674</v>
      </c>
      <c r="C112" s="380"/>
      <c r="D112" s="380"/>
      <c r="E112" s="380"/>
      <c r="F112" s="204">
        <f>F61</f>
        <v>1348.9244644160001</v>
      </c>
    </row>
    <row r="113" spans="1:6" x14ac:dyDescent="0.2">
      <c r="A113" s="27" t="s">
        <v>2562</v>
      </c>
      <c r="B113" s="380" t="s">
        <v>2675</v>
      </c>
      <c r="C113" s="380"/>
      <c r="D113" s="380"/>
      <c r="E113" s="380"/>
      <c r="F113" s="204">
        <f>F70</f>
        <v>104.15024092</v>
      </c>
    </row>
    <row r="114" spans="1:6" x14ac:dyDescent="0.2">
      <c r="A114" s="27" t="s">
        <v>2564</v>
      </c>
      <c r="B114" s="380" t="s">
        <v>2676</v>
      </c>
      <c r="C114" s="380"/>
      <c r="D114" s="380"/>
      <c r="E114" s="380"/>
      <c r="F114" s="204">
        <f>F89</f>
        <v>193.09180000000001</v>
      </c>
    </row>
    <row r="115" spans="1:6" x14ac:dyDescent="0.2">
      <c r="A115" s="27" t="s">
        <v>2593</v>
      </c>
      <c r="B115" s="380" t="s">
        <v>2677</v>
      </c>
      <c r="C115" s="380"/>
      <c r="D115" s="380"/>
      <c r="E115" s="380"/>
      <c r="F115" s="204">
        <f>F96</f>
        <v>79.04350027056276</v>
      </c>
    </row>
    <row r="116" spans="1:6" x14ac:dyDescent="0.2">
      <c r="A116" s="381" t="s">
        <v>2678</v>
      </c>
      <c r="B116" s="381"/>
      <c r="C116" s="381"/>
      <c r="D116" s="381"/>
      <c r="E116" s="381"/>
      <c r="F116" s="205">
        <f>SUM(F111:F115)</f>
        <v>3463.2100056065628</v>
      </c>
    </row>
    <row r="117" spans="1:6" x14ac:dyDescent="0.2">
      <c r="A117" s="27" t="s">
        <v>2593</v>
      </c>
      <c r="B117" s="380" t="s">
        <v>2679</v>
      </c>
      <c r="C117" s="380"/>
      <c r="D117" s="380"/>
      <c r="E117" s="380"/>
      <c r="F117" s="204">
        <f>F106</f>
        <v>696.15</v>
      </c>
    </row>
    <row r="118" spans="1:6" x14ac:dyDescent="0.2">
      <c r="A118" s="285" t="s">
        <v>2680</v>
      </c>
      <c r="B118" s="285"/>
      <c r="C118" s="285"/>
      <c r="D118" s="285"/>
      <c r="E118" s="285"/>
      <c r="F118" s="188">
        <f>ROUND(F117+F116,2)</f>
        <v>4159.3599999999997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ilha11">
    <pageSetUpPr fitToPage="1"/>
  </sheetPr>
  <dimension ref="A1:F118"/>
  <sheetViews>
    <sheetView view="pageBreakPreview" topLeftCell="A96" zoomScaleNormal="100" zoomScaleSheetLayoutView="100" workbookViewId="0">
      <selection activeCell="F21" sqref="F21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7" bestFit="1" customWidth="1"/>
    <col min="7" max="16384" width="9.28515625" style="1"/>
  </cols>
  <sheetData>
    <row r="1" spans="1:6" x14ac:dyDescent="0.2">
      <c r="A1" s="287" t="s">
        <v>2553</v>
      </c>
      <c r="B1" s="390"/>
      <c r="C1" s="390"/>
      <c r="D1" s="390"/>
      <c r="E1" s="390"/>
      <c r="F1" s="390"/>
    </row>
    <row r="2" spans="1:6" x14ac:dyDescent="0.2">
      <c r="A2" s="287"/>
      <c r="B2" s="287"/>
      <c r="C2" s="287"/>
      <c r="D2" s="287"/>
      <c r="E2" s="287"/>
      <c r="F2" s="287"/>
    </row>
    <row r="3" spans="1:6" x14ac:dyDescent="0.2">
      <c r="A3" s="287" t="s">
        <v>2554</v>
      </c>
      <c r="B3" s="287"/>
      <c r="C3" s="287"/>
      <c r="D3" s="287"/>
      <c r="E3" s="287"/>
      <c r="F3" s="287"/>
    </row>
    <row r="4" spans="1:6" x14ac:dyDescent="0.2">
      <c r="A4" s="287" t="s">
        <v>2555</v>
      </c>
      <c r="B4" s="287"/>
      <c r="C4" s="287"/>
      <c r="D4" s="287"/>
      <c r="E4" s="287"/>
      <c r="F4" s="287"/>
    </row>
    <row r="5" spans="1:6" x14ac:dyDescent="0.2">
      <c r="A5" s="53"/>
      <c r="B5" s="53"/>
      <c r="C5" s="53"/>
      <c r="D5" s="53"/>
      <c r="E5" s="53"/>
      <c r="F5" s="155"/>
    </row>
    <row r="6" spans="1:6" x14ac:dyDescent="0.2">
      <c r="A6" s="376"/>
      <c r="B6" s="376"/>
      <c r="C6" s="376"/>
      <c r="D6" s="376"/>
      <c r="E6" s="376"/>
      <c r="F6" s="376"/>
    </row>
    <row r="7" spans="1:6" x14ac:dyDescent="0.2">
      <c r="A7" s="377" t="s">
        <v>2556</v>
      </c>
      <c r="B7" s="377"/>
      <c r="C7" s="377"/>
      <c r="D7" s="377"/>
      <c r="E7" s="377"/>
      <c r="F7" s="377"/>
    </row>
    <row r="8" spans="1:6" x14ac:dyDescent="0.2">
      <c r="A8" s="18" t="s">
        <v>2557</v>
      </c>
      <c r="B8" s="372" t="s">
        <v>2558</v>
      </c>
      <c r="C8" s="264"/>
      <c r="D8" s="264"/>
      <c r="E8" s="265"/>
      <c r="F8" s="174">
        <f ca="1">TODAY()</f>
        <v>44208</v>
      </c>
    </row>
    <row r="9" spans="1:6" x14ac:dyDescent="0.2">
      <c r="A9" s="18" t="s">
        <v>2559</v>
      </c>
      <c r="B9" s="372" t="s">
        <v>2560</v>
      </c>
      <c r="C9" s="264"/>
      <c r="D9" s="264"/>
      <c r="E9" s="265"/>
      <c r="F9" s="146" t="s">
        <v>2561</v>
      </c>
    </row>
    <row r="10" spans="1:6" ht="25.5" x14ac:dyDescent="0.2">
      <c r="A10" s="18" t="s">
        <v>2562</v>
      </c>
      <c r="B10" s="372" t="s">
        <v>2563</v>
      </c>
      <c r="C10" s="264"/>
      <c r="D10" s="264"/>
      <c r="E10" s="265"/>
      <c r="F10" s="147" t="s">
        <v>2738</v>
      </c>
    </row>
    <row r="11" spans="1:6" x14ac:dyDescent="0.2">
      <c r="A11" s="18" t="s">
        <v>2564</v>
      </c>
      <c r="B11" s="372" t="s">
        <v>2565</v>
      </c>
      <c r="C11" s="264"/>
      <c r="D11" s="264"/>
      <c r="E11" s="265"/>
      <c r="F11" s="146" t="s">
        <v>2566</v>
      </c>
    </row>
    <row r="12" spans="1:6" x14ac:dyDescent="0.2">
      <c r="A12" s="373" t="s">
        <v>2567</v>
      </c>
      <c r="B12" s="373"/>
      <c r="C12" s="373"/>
      <c r="D12" s="373"/>
      <c r="E12" s="373"/>
      <c r="F12" s="373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48" t="s">
        <v>2573</v>
      </c>
    </row>
    <row r="14" spans="1:6" x14ac:dyDescent="0.2">
      <c r="A14" s="54">
        <v>1</v>
      </c>
      <c r="B14" s="176" t="s">
        <v>22</v>
      </c>
      <c r="C14" s="24" t="s">
        <v>2574</v>
      </c>
      <c r="D14" s="177" t="s">
        <v>2575</v>
      </c>
      <c r="E14" s="57" t="s">
        <v>2576</v>
      </c>
      <c r="F14" s="178">
        <v>2</v>
      </c>
    </row>
    <row r="15" spans="1:6" x14ac:dyDescent="0.2">
      <c r="A15" s="287" t="s">
        <v>2577</v>
      </c>
      <c r="B15" s="287"/>
      <c r="C15" s="287"/>
      <c r="D15" s="287"/>
      <c r="E15" s="287"/>
      <c r="F15" s="287"/>
    </row>
    <row r="16" spans="1:6" x14ac:dyDescent="0.2">
      <c r="A16" s="58" t="s">
        <v>2578</v>
      </c>
    </row>
    <row r="17" spans="1:6" x14ac:dyDescent="0.2">
      <c r="A17" s="24">
        <v>1</v>
      </c>
      <c r="B17" s="289" t="s">
        <v>2579</v>
      </c>
      <c r="C17" s="289"/>
      <c r="D17" s="289"/>
      <c r="E17" s="308"/>
      <c r="F17" s="179" t="s">
        <v>2580</v>
      </c>
    </row>
    <row r="18" spans="1:6" x14ac:dyDescent="0.2">
      <c r="A18" s="24">
        <v>2</v>
      </c>
      <c r="B18" s="308" t="s">
        <v>2581</v>
      </c>
      <c r="C18" s="309"/>
      <c r="D18" s="309"/>
      <c r="E18" s="309"/>
      <c r="F18" s="179" t="s">
        <v>2703</v>
      </c>
    </row>
    <row r="19" spans="1:6" x14ac:dyDescent="0.2">
      <c r="A19" s="24">
        <v>3</v>
      </c>
      <c r="B19" s="378" t="s">
        <v>2583</v>
      </c>
      <c r="C19" s="379"/>
      <c r="D19" s="379"/>
      <c r="E19" s="379"/>
      <c r="F19" s="181">
        <v>1738</v>
      </c>
    </row>
    <row r="20" spans="1:6" ht="27" customHeight="1" x14ac:dyDescent="0.2">
      <c r="A20" s="24">
        <v>4</v>
      </c>
      <c r="B20" s="308" t="s">
        <v>2584</v>
      </c>
      <c r="C20" s="309"/>
      <c r="D20" s="309"/>
      <c r="E20" s="309"/>
      <c r="F20" s="182" t="str">
        <f>B14</f>
        <v>Gesseiro</v>
      </c>
    </row>
    <row r="21" spans="1:6" ht="13.5" thickBot="1" x14ac:dyDescent="0.25">
      <c r="A21" s="24">
        <v>5</v>
      </c>
      <c r="B21" s="308" t="s">
        <v>2585</v>
      </c>
      <c r="C21" s="309"/>
      <c r="D21" s="309"/>
      <c r="E21" s="310"/>
      <c r="F21" s="432">
        <v>43952</v>
      </c>
    </row>
    <row r="22" spans="1:6" ht="13.5" thickBot="1" x14ac:dyDescent="0.25">
      <c r="A22" s="369" t="s">
        <v>2586</v>
      </c>
      <c r="B22" s="370"/>
      <c r="C22" s="370"/>
      <c r="D22" s="370"/>
      <c r="E22" s="370"/>
      <c r="F22" s="371"/>
    </row>
    <row r="23" spans="1:6" x14ac:dyDescent="0.2">
      <c r="A23" s="59">
        <v>1</v>
      </c>
      <c r="B23" s="367" t="s">
        <v>2587</v>
      </c>
      <c r="C23" s="368"/>
      <c r="D23" s="368"/>
      <c r="E23" s="368"/>
      <c r="F23" s="149" t="s">
        <v>2588</v>
      </c>
    </row>
    <row r="24" spans="1:6" x14ac:dyDescent="0.2">
      <c r="A24" s="24" t="s">
        <v>2557</v>
      </c>
      <c r="B24" s="308" t="s">
        <v>2589</v>
      </c>
      <c r="C24" s="309"/>
      <c r="D24" s="309"/>
      <c r="E24" s="309"/>
      <c r="F24" s="183">
        <f>F19</f>
        <v>1738</v>
      </c>
    </row>
    <row r="25" spans="1:6" x14ac:dyDescent="0.2">
      <c r="A25" s="24" t="s">
        <v>2559</v>
      </c>
      <c r="B25" s="308" t="s">
        <v>2689</v>
      </c>
      <c r="C25" s="309"/>
      <c r="D25" s="309"/>
      <c r="E25" s="309"/>
      <c r="F25" s="183">
        <v>0</v>
      </c>
    </row>
    <row r="26" spans="1:6" x14ac:dyDescent="0.2">
      <c r="A26" s="24" t="s">
        <v>2562</v>
      </c>
      <c r="B26" s="308" t="s">
        <v>2690</v>
      </c>
      <c r="C26" s="309"/>
      <c r="D26" s="309"/>
      <c r="E26" s="309"/>
      <c r="F26" s="183">
        <v>0</v>
      </c>
    </row>
    <row r="27" spans="1:6" x14ac:dyDescent="0.2">
      <c r="A27" s="24" t="s">
        <v>2564</v>
      </c>
      <c r="B27" s="308" t="s">
        <v>2592</v>
      </c>
      <c r="C27" s="309"/>
      <c r="D27" s="309"/>
      <c r="E27" s="309"/>
      <c r="F27" s="183">
        <v>0</v>
      </c>
    </row>
    <row r="28" spans="1:6" x14ac:dyDescent="0.2">
      <c r="A28" s="24" t="s">
        <v>2593</v>
      </c>
      <c r="B28" s="308" t="s">
        <v>2594</v>
      </c>
      <c r="C28" s="309"/>
      <c r="D28" s="309"/>
      <c r="E28" s="309"/>
      <c r="F28" s="183">
        <v>0</v>
      </c>
    </row>
    <row r="29" spans="1:6" x14ac:dyDescent="0.2">
      <c r="A29" s="24" t="s">
        <v>2595</v>
      </c>
      <c r="B29" s="308" t="s">
        <v>2596</v>
      </c>
      <c r="C29" s="309"/>
      <c r="D29" s="309"/>
      <c r="E29" s="309"/>
      <c r="F29" s="183">
        <v>0</v>
      </c>
    </row>
    <row r="30" spans="1:6" x14ac:dyDescent="0.2">
      <c r="A30" s="35" t="s">
        <v>2597</v>
      </c>
      <c r="B30" s="308" t="s">
        <v>2598</v>
      </c>
      <c r="C30" s="309"/>
      <c r="D30" s="309"/>
      <c r="E30" s="309"/>
      <c r="F30" s="183">
        <v>0</v>
      </c>
    </row>
    <row r="31" spans="1:6" ht="13.5" thickBot="1" x14ac:dyDescent="0.25">
      <c r="A31" s="360" t="s">
        <v>2599</v>
      </c>
      <c r="B31" s="361"/>
      <c r="C31" s="362"/>
      <c r="D31" s="362"/>
      <c r="E31" s="363"/>
      <c r="F31" s="158">
        <f>SUM(F24:F30)</f>
        <v>1738</v>
      </c>
    </row>
    <row r="32" spans="1:6" ht="13.5" thickBot="1" x14ac:dyDescent="0.25">
      <c r="A32" s="364" t="s">
        <v>2600</v>
      </c>
      <c r="B32" s="365"/>
      <c r="C32" s="365"/>
      <c r="D32" s="365"/>
      <c r="E32" s="365"/>
      <c r="F32" s="366"/>
    </row>
    <row r="33" spans="1:6" x14ac:dyDescent="0.2">
      <c r="A33" s="61" t="s">
        <v>2601</v>
      </c>
      <c r="B33" s="367" t="s">
        <v>2602</v>
      </c>
      <c r="C33" s="368"/>
      <c r="D33" s="368"/>
      <c r="E33" s="368"/>
      <c r="F33" s="149" t="s">
        <v>2588</v>
      </c>
    </row>
    <row r="34" spans="1:6" x14ac:dyDescent="0.2">
      <c r="A34" s="24" t="s">
        <v>2557</v>
      </c>
      <c r="B34" s="316" t="s">
        <v>2603</v>
      </c>
      <c r="C34" s="317"/>
      <c r="D34" s="318"/>
      <c r="E34" s="184">
        <v>8.3299999999999999E-2</v>
      </c>
      <c r="F34" s="183">
        <f>E34*F31</f>
        <v>144.77539999999999</v>
      </c>
    </row>
    <row r="35" spans="1:6" x14ac:dyDescent="0.2">
      <c r="A35" s="24" t="s">
        <v>2559</v>
      </c>
      <c r="B35" s="316" t="s">
        <v>2604</v>
      </c>
      <c r="C35" s="317"/>
      <c r="D35" s="318"/>
      <c r="E35" s="184">
        <v>0.1111</v>
      </c>
      <c r="F35" s="183">
        <f>E35*F31</f>
        <v>193.09180000000001</v>
      </c>
    </row>
    <row r="36" spans="1:6" x14ac:dyDescent="0.2">
      <c r="A36" s="324" t="s">
        <v>2605</v>
      </c>
      <c r="B36" s="325"/>
      <c r="C36" s="325"/>
      <c r="D36" s="326"/>
      <c r="E36" s="189">
        <f>SUM(E34:E35)</f>
        <v>0.19440000000000002</v>
      </c>
      <c r="F36" s="164">
        <f>SUM(F34:F35)</f>
        <v>337.86720000000003</v>
      </c>
    </row>
    <row r="37" spans="1:6" x14ac:dyDescent="0.2">
      <c r="A37" s="62" t="s">
        <v>2606</v>
      </c>
      <c r="B37" s="357" t="s">
        <v>2607</v>
      </c>
      <c r="C37" s="358"/>
      <c r="D37" s="359"/>
      <c r="E37" s="62" t="s">
        <v>2608</v>
      </c>
      <c r="F37" s="150" t="s">
        <v>2588</v>
      </c>
    </row>
    <row r="38" spans="1:6" x14ac:dyDescent="0.2">
      <c r="A38" s="41" t="s">
        <v>2557</v>
      </c>
      <c r="B38" s="348" t="s">
        <v>2609</v>
      </c>
      <c r="C38" s="349"/>
      <c r="D38" s="350"/>
      <c r="E38" s="185">
        <f>TOTAL!J2</f>
        <v>0</v>
      </c>
      <c r="F38" s="160">
        <f>E38*$F$31</f>
        <v>0</v>
      </c>
    </row>
    <row r="39" spans="1:6" x14ac:dyDescent="0.2">
      <c r="A39" s="41" t="s">
        <v>2559</v>
      </c>
      <c r="B39" s="348" t="s">
        <v>2610</v>
      </c>
      <c r="C39" s="349"/>
      <c r="D39" s="350"/>
      <c r="E39" s="185">
        <v>1.4999999999999999E-2</v>
      </c>
      <c r="F39" s="160">
        <f>E39*($F$31+$F$36)</f>
        <v>31.138007999999999</v>
      </c>
    </row>
    <row r="40" spans="1:6" x14ac:dyDescent="0.2">
      <c r="A40" s="41" t="s">
        <v>2562</v>
      </c>
      <c r="B40" s="348" t="s">
        <v>2611</v>
      </c>
      <c r="C40" s="349"/>
      <c r="D40" s="350"/>
      <c r="E40" s="185">
        <v>0.01</v>
      </c>
      <c r="F40" s="160">
        <f t="shared" ref="F40:F45" si="0">E40*($F$31+$F$36)</f>
        <v>20.758672000000001</v>
      </c>
    </row>
    <row r="41" spans="1:6" x14ac:dyDescent="0.2">
      <c r="A41" s="41" t="s">
        <v>2564</v>
      </c>
      <c r="B41" s="348" t="s">
        <v>2612</v>
      </c>
      <c r="C41" s="349"/>
      <c r="D41" s="350"/>
      <c r="E41" s="185">
        <v>2E-3</v>
      </c>
      <c r="F41" s="160">
        <f t="shared" si="0"/>
        <v>4.1517344000000005</v>
      </c>
    </row>
    <row r="42" spans="1:6" x14ac:dyDescent="0.2">
      <c r="A42" s="41" t="s">
        <v>2593</v>
      </c>
      <c r="B42" s="348" t="s">
        <v>2613</v>
      </c>
      <c r="C42" s="349"/>
      <c r="D42" s="350"/>
      <c r="E42" s="185">
        <v>2.5000000000000001E-2</v>
      </c>
      <c r="F42" s="160">
        <f t="shared" si="0"/>
        <v>51.896680000000003</v>
      </c>
    </row>
    <row r="43" spans="1:6" x14ac:dyDescent="0.2">
      <c r="A43" s="28" t="s">
        <v>2595</v>
      </c>
      <c r="B43" s="351" t="s">
        <v>2614</v>
      </c>
      <c r="C43" s="352"/>
      <c r="D43" s="353"/>
      <c r="E43" s="185">
        <v>0.08</v>
      </c>
      <c r="F43" s="160">
        <f t="shared" si="0"/>
        <v>166.06937600000001</v>
      </c>
    </row>
    <row r="44" spans="1:6" x14ac:dyDescent="0.2">
      <c r="A44" s="41" t="s">
        <v>2597</v>
      </c>
      <c r="B44" s="348" t="s">
        <v>2761</v>
      </c>
      <c r="C44" s="349"/>
      <c r="D44" s="350"/>
      <c r="E44" s="185">
        <f>3%*0.926</f>
        <v>2.7779999999999999E-2</v>
      </c>
      <c r="F44" s="160">
        <f t="shared" si="0"/>
        <v>57.667590816000001</v>
      </c>
    </row>
    <row r="45" spans="1:6" x14ac:dyDescent="0.2">
      <c r="A45" s="41" t="s">
        <v>1983</v>
      </c>
      <c r="B45" s="348" t="s">
        <v>2615</v>
      </c>
      <c r="C45" s="349"/>
      <c r="D45" s="350"/>
      <c r="E45" s="185">
        <v>6.0000000000000001E-3</v>
      </c>
      <c r="F45" s="160">
        <f t="shared" si="0"/>
        <v>12.455203200000001</v>
      </c>
    </row>
    <row r="46" spans="1:6" x14ac:dyDescent="0.2">
      <c r="A46" s="354" t="s">
        <v>2044</v>
      </c>
      <c r="B46" s="355"/>
      <c r="C46" s="355"/>
      <c r="D46" s="356"/>
      <c r="E46" s="63">
        <f>SUM(E38:E45)</f>
        <v>0.16578000000000001</v>
      </c>
      <c r="F46" s="161">
        <f>SUM(F38:F45)</f>
        <v>344.13726441600011</v>
      </c>
    </row>
    <row r="47" spans="1:6" x14ac:dyDescent="0.2">
      <c r="A47" s="64" t="s">
        <v>2616</v>
      </c>
      <c r="B47" s="337" t="s">
        <v>2617</v>
      </c>
      <c r="C47" s="317"/>
      <c r="D47" s="317"/>
      <c r="E47" s="318"/>
      <c r="F47" s="151" t="s">
        <v>2588</v>
      </c>
    </row>
    <row r="48" spans="1:6" x14ac:dyDescent="0.2">
      <c r="A48" s="24" t="s">
        <v>2557</v>
      </c>
      <c r="B48" s="316" t="s">
        <v>2618</v>
      </c>
      <c r="C48" s="317"/>
      <c r="D48" s="346" t="s">
        <v>2739</v>
      </c>
      <c r="E48" s="347"/>
      <c r="F48" s="183">
        <f>(2*5.5*22)</f>
        <v>242</v>
      </c>
    </row>
    <row r="49" spans="1:6" x14ac:dyDescent="0.2">
      <c r="A49" s="24" t="s">
        <v>2559</v>
      </c>
      <c r="B49" s="308" t="s">
        <v>2741</v>
      </c>
      <c r="C49" s="309"/>
      <c r="D49" s="309"/>
      <c r="E49" s="310"/>
      <c r="F49" s="183">
        <f>ROUND(22*(16.95*0.91),2)</f>
        <v>339.34</v>
      </c>
    </row>
    <row r="50" spans="1:6" x14ac:dyDescent="0.2">
      <c r="A50" s="24" t="s">
        <v>2562</v>
      </c>
      <c r="B50" s="308" t="s">
        <v>2740</v>
      </c>
      <c r="C50" s="309"/>
      <c r="D50" s="309"/>
      <c r="E50" s="310"/>
      <c r="F50" s="183">
        <f>ROUND(22*3.89,2)</f>
        <v>85.58</v>
      </c>
    </row>
    <row r="51" spans="1:6" x14ac:dyDescent="0.2">
      <c r="A51" s="24" t="s">
        <v>2564</v>
      </c>
      <c r="B51" s="308" t="s">
        <v>2619</v>
      </c>
      <c r="C51" s="309"/>
      <c r="D51" s="309"/>
      <c r="E51" s="310"/>
      <c r="F51" s="183"/>
    </row>
    <row r="52" spans="1:6" x14ac:dyDescent="0.2">
      <c r="A52" s="24" t="s">
        <v>2593</v>
      </c>
      <c r="B52" s="308" t="s">
        <v>2620</v>
      </c>
      <c r="C52" s="309"/>
      <c r="D52" s="309"/>
      <c r="E52" s="310"/>
      <c r="F52" s="183"/>
    </row>
    <row r="53" spans="1:6" x14ac:dyDescent="0.2">
      <c r="A53" s="324" t="s">
        <v>2621</v>
      </c>
      <c r="B53" s="325"/>
      <c r="C53" s="325"/>
      <c r="D53" s="325"/>
      <c r="E53" s="326"/>
      <c r="F53" s="188">
        <f>SUM(F48:F52)</f>
        <v>666.92</v>
      </c>
    </row>
    <row r="54" spans="1:6" x14ac:dyDescent="0.2">
      <c r="A54" s="300" t="s">
        <v>2622</v>
      </c>
      <c r="B54" s="300"/>
      <c r="C54" s="300"/>
      <c r="D54" s="300"/>
      <c r="E54" s="300"/>
      <c r="F54" s="300"/>
    </row>
    <row r="55" spans="1:6" ht="13.5" thickBot="1" x14ac:dyDescent="0.25">
      <c r="A55" s="345" t="s">
        <v>2623</v>
      </c>
      <c r="B55" s="345"/>
      <c r="C55" s="345"/>
      <c r="D55" s="345"/>
      <c r="E55" s="345"/>
      <c r="F55" s="345"/>
    </row>
    <row r="56" spans="1:6" ht="13.5" thickBot="1" x14ac:dyDescent="0.25">
      <c r="A56" s="302" t="s">
        <v>2624</v>
      </c>
      <c r="B56" s="303"/>
      <c r="C56" s="303"/>
      <c r="D56" s="303"/>
      <c r="E56" s="303"/>
      <c r="F56" s="304"/>
    </row>
    <row r="57" spans="1:6" x14ac:dyDescent="0.2">
      <c r="A57" s="60">
        <v>2</v>
      </c>
      <c r="B57" s="320" t="s">
        <v>2625</v>
      </c>
      <c r="C57" s="321"/>
      <c r="D57" s="321"/>
      <c r="E57" s="322"/>
      <c r="F57" s="152" t="s">
        <v>2588</v>
      </c>
    </row>
    <row r="58" spans="1:6" x14ac:dyDescent="0.2">
      <c r="A58" s="64" t="s">
        <v>2601</v>
      </c>
      <c r="B58" s="339" t="s">
        <v>2626</v>
      </c>
      <c r="C58" s="340"/>
      <c r="D58" s="340"/>
      <c r="E58" s="341"/>
      <c r="F58" s="165">
        <f>F36</f>
        <v>337.86720000000003</v>
      </c>
    </row>
    <row r="59" spans="1:6" x14ac:dyDescent="0.2">
      <c r="A59" s="64" t="s">
        <v>2606</v>
      </c>
      <c r="B59" s="339" t="s">
        <v>2627</v>
      </c>
      <c r="C59" s="340"/>
      <c r="D59" s="340"/>
      <c r="E59" s="341"/>
      <c r="F59" s="165">
        <f>F46</f>
        <v>344.13726441600011</v>
      </c>
    </row>
    <row r="60" spans="1:6" x14ac:dyDescent="0.2">
      <c r="A60" s="64" t="s">
        <v>2616</v>
      </c>
      <c r="B60" s="339" t="s">
        <v>2628</v>
      </c>
      <c r="C60" s="340"/>
      <c r="D60" s="340"/>
      <c r="E60" s="341"/>
      <c r="F60" s="165">
        <f>F53</f>
        <v>666.92</v>
      </c>
    </row>
    <row r="61" spans="1:6" ht="13.5" thickBot="1" x14ac:dyDescent="0.25">
      <c r="A61" s="66"/>
      <c r="B61" s="342" t="s">
        <v>2044</v>
      </c>
      <c r="C61" s="343"/>
      <c r="D61" s="343"/>
      <c r="E61" s="344"/>
      <c r="F61" s="166">
        <f>SUM(F58:F60)</f>
        <v>1348.9244644160001</v>
      </c>
    </row>
    <row r="62" spans="1:6" ht="13.5" thickBot="1" x14ac:dyDescent="0.25">
      <c r="A62" s="302" t="s">
        <v>2629</v>
      </c>
      <c r="B62" s="303"/>
      <c r="C62" s="303"/>
      <c r="D62" s="303"/>
      <c r="E62" s="303"/>
      <c r="F62" s="304"/>
    </row>
    <row r="63" spans="1:6" x14ac:dyDescent="0.2">
      <c r="A63" s="65">
        <v>3</v>
      </c>
      <c r="B63" s="305" t="s">
        <v>2630</v>
      </c>
      <c r="C63" s="306"/>
      <c r="D63" s="307"/>
      <c r="E63" s="65" t="s">
        <v>2608</v>
      </c>
      <c r="F63" s="151" t="s">
        <v>2588</v>
      </c>
    </row>
    <row r="64" spans="1:6" x14ac:dyDescent="0.2">
      <c r="A64" s="24" t="s">
        <v>2557</v>
      </c>
      <c r="B64" s="308" t="s">
        <v>2631</v>
      </c>
      <c r="C64" s="309"/>
      <c r="D64" s="310"/>
      <c r="E64" s="186">
        <v>1.8100000000000002E-2</v>
      </c>
      <c r="F64" s="88">
        <f>$F$31*E64</f>
        <v>31.457800000000002</v>
      </c>
    </row>
    <row r="65" spans="1:6" x14ac:dyDescent="0.2">
      <c r="A65" s="24" t="s">
        <v>2559</v>
      </c>
      <c r="B65" s="308" t="s">
        <v>2632</v>
      </c>
      <c r="C65" s="309"/>
      <c r="D65" s="310"/>
      <c r="E65" s="186">
        <v>1.4E-3</v>
      </c>
      <c r="F65" s="88">
        <f>F64*E65</f>
        <v>4.4040920000000004E-2</v>
      </c>
    </row>
    <row r="66" spans="1:6" ht="25.5" customHeight="1" x14ac:dyDescent="0.2">
      <c r="A66" s="24" t="s">
        <v>2562</v>
      </c>
      <c r="B66" s="308" t="s">
        <v>2633</v>
      </c>
      <c r="C66" s="309"/>
      <c r="D66" s="310"/>
      <c r="E66" s="186">
        <v>3.4700000000000002E-2</v>
      </c>
      <c r="F66" s="88">
        <f>E66*$F$31</f>
        <v>60.308600000000006</v>
      </c>
    </row>
    <row r="67" spans="1:6" x14ac:dyDescent="0.2">
      <c r="A67" s="24" t="s">
        <v>2564</v>
      </c>
      <c r="B67" s="308" t="s">
        <v>2634</v>
      </c>
      <c r="C67" s="309"/>
      <c r="D67" s="310"/>
      <c r="E67" s="186">
        <v>1.9E-3</v>
      </c>
      <c r="F67" s="88">
        <f>E67*$F$31</f>
        <v>3.3022</v>
      </c>
    </row>
    <row r="68" spans="1:6" ht="22.5" customHeight="1" x14ac:dyDescent="0.2">
      <c r="A68" s="24" t="s">
        <v>2593</v>
      </c>
      <c r="B68" s="308" t="s">
        <v>2635</v>
      </c>
      <c r="C68" s="309"/>
      <c r="D68" s="310"/>
      <c r="E68" s="186">
        <v>6.9999999999999999E-4</v>
      </c>
      <c r="F68" s="88">
        <f>E68*$F$31</f>
        <v>1.2165999999999999</v>
      </c>
    </row>
    <row r="69" spans="1:6" ht="27" customHeight="1" x14ac:dyDescent="0.2">
      <c r="A69" s="24" t="s">
        <v>2595</v>
      </c>
      <c r="B69" s="308" t="s">
        <v>2636</v>
      </c>
      <c r="C69" s="309"/>
      <c r="D69" s="310"/>
      <c r="E69" s="186">
        <v>4.4999999999999997E-3</v>
      </c>
      <c r="F69" s="88">
        <f>$F$31*E69</f>
        <v>7.8209999999999997</v>
      </c>
    </row>
    <row r="70" spans="1:6" ht="13.5" thickBot="1" x14ac:dyDescent="0.25">
      <c r="A70" s="333" t="s">
        <v>2637</v>
      </c>
      <c r="B70" s="334"/>
      <c r="C70" s="334"/>
      <c r="D70" s="335"/>
      <c r="E70" s="67">
        <f>SUM(E64:E69)</f>
        <v>6.1299999999999993E-2</v>
      </c>
      <c r="F70" s="163">
        <f>SUM(F64:F69)</f>
        <v>104.15024092</v>
      </c>
    </row>
    <row r="71" spans="1:6" ht="13.5" thickBot="1" x14ac:dyDescent="0.25">
      <c r="A71" s="302" t="s">
        <v>2638</v>
      </c>
      <c r="B71" s="303"/>
      <c r="C71" s="303"/>
      <c r="D71" s="303"/>
      <c r="E71" s="303"/>
      <c r="F71" s="304"/>
    </row>
    <row r="72" spans="1:6" x14ac:dyDescent="0.2">
      <c r="A72" s="68" t="s">
        <v>2639</v>
      </c>
      <c r="B72" s="336" t="s">
        <v>2640</v>
      </c>
      <c r="C72" s="337"/>
      <c r="D72" s="338"/>
      <c r="E72" s="65" t="s">
        <v>2608</v>
      </c>
      <c r="F72" s="153" t="s">
        <v>2588</v>
      </c>
    </row>
    <row r="73" spans="1:6" x14ac:dyDescent="0.2">
      <c r="A73" s="69" t="s">
        <v>2557</v>
      </c>
      <c r="B73" s="323" t="s">
        <v>2641</v>
      </c>
      <c r="C73" s="309"/>
      <c r="D73" s="310"/>
      <c r="E73" s="187">
        <v>9.0749999999999997E-2</v>
      </c>
      <c r="F73" s="167">
        <f t="shared" ref="F73:F78" si="1">E73*$F$31</f>
        <v>157.7235</v>
      </c>
    </row>
    <row r="74" spans="1:6" x14ac:dyDescent="0.2">
      <c r="A74" s="69" t="s">
        <v>2559</v>
      </c>
      <c r="B74" s="323" t="s">
        <v>2642</v>
      </c>
      <c r="C74" s="309"/>
      <c r="D74" s="310"/>
      <c r="E74" s="187">
        <v>1.6299999999999999E-2</v>
      </c>
      <c r="F74" s="167">
        <f t="shared" si="1"/>
        <v>28.329399999999996</v>
      </c>
    </row>
    <row r="75" spans="1:6" x14ac:dyDescent="0.2">
      <c r="A75" s="69" t="s">
        <v>2562</v>
      </c>
      <c r="B75" s="323" t="s">
        <v>2643</v>
      </c>
      <c r="C75" s="309"/>
      <c r="D75" s="310"/>
      <c r="E75" s="187">
        <v>2.0000000000000001E-4</v>
      </c>
      <c r="F75" s="167">
        <f t="shared" si="1"/>
        <v>0.34760000000000002</v>
      </c>
    </row>
    <row r="76" spans="1:6" ht="29.25" customHeight="1" x14ac:dyDescent="0.2">
      <c r="A76" s="69" t="s">
        <v>2564</v>
      </c>
      <c r="B76" s="323" t="s">
        <v>2644</v>
      </c>
      <c r="C76" s="309"/>
      <c r="D76" s="310"/>
      <c r="E76" s="187">
        <v>3.3E-3</v>
      </c>
      <c r="F76" s="167">
        <f t="shared" si="1"/>
        <v>5.7354000000000003</v>
      </c>
    </row>
    <row r="77" spans="1:6" ht="26.25" customHeight="1" x14ac:dyDescent="0.2">
      <c r="A77" s="69" t="s">
        <v>2593</v>
      </c>
      <c r="B77" s="323" t="s">
        <v>2645</v>
      </c>
      <c r="C77" s="309"/>
      <c r="D77" s="310"/>
      <c r="E77" s="187">
        <v>5.5000000000000003E-4</v>
      </c>
      <c r="F77" s="167">
        <f t="shared" si="1"/>
        <v>0.95590000000000008</v>
      </c>
    </row>
    <row r="78" spans="1:6" ht="27.75" customHeight="1" x14ac:dyDescent="0.2">
      <c r="A78" s="69" t="s">
        <v>2595</v>
      </c>
      <c r="B78" s="323" t="s">
        <v>2646</v>
      </c>
      <c r="C78" s="309"/>
      <c r="D78" s="310"/>
      <c r="E78" s="187">
        <v>0</v>
      </c>
      <c r="F78" s="167">
        <f t="shared" si="1"/>
        <v>0</v>
      </c>
    </row>
    <row r="79" spans="1:6" ht="13.5" thickBot="1" x14ac:dyDescent="0.25">
      <c r="A79" s="324" t="s">
        <v>2637</v>
      </c>
      <c r="B79" s="325"/>
      <c r="C79" s="325"/>
      <c r="D79" s="326"/>
      <c r="E79" s="67">
        <f>SUM(E73:E78)</f>
        <v>0.11109999999999999</v>
      </c>
      <c r="F79" s="168">
        <f>SUM(F73:F78)</f>
        <v>193.09180000000001</v>
      </c>
    </row>
    <row r="80" spans="1:6" ht="13.5" thickBot="1" x14ac:dyDescent="0.25">
      <c r="A80" s="70" t="s">
        <v>2647</v>
      </c>
      <c r="B80" s="327" t="s">
        <v>2648</v>
      </c>
      <c r="C80" s="328"/>
      <c r="D80" s="329"/>
      <c r="E80" s="71" t="s">
        <v>2608</v>
      </c>
      <c r="F80" s="154" t="s">
        <v>2588</v>
      </c>
    </row>
    <row r="81" spans="1:6" x14ac:dyDescent="0.2">
      <c r="A81" s="33" t="s">
        <v>2557</v>
      </c>
      <c r="B81" s="330" t="s">
        <v>2649</v>
      </c>
      <c r="C81" s="331"/>
      <c r="D81" s="332"/>
      <c r="E81" s="72"/>
      <c r="F81" s="169"/>
    </row>
    <row r="82" spans="1:6" x14ac:dyDescent="0.2">
      <c r="A82" s="36"/>
      <c r="B82" s="316" t="s">
        <v>2650</v>
      </c>
      <c r="C82" s="317"/>
      <c r="D82" s="318"/>
      <c r="E82" s="36"/>
      <c r="F82" s="143"/>
    </row>
    <row r="83" spans="1:6" x14ac:dyDescent="0.2">
      <c r="A83" s="73"/>
      <c r="B83" s="74" t="s">
        <v>2044</v>
      </c>
      <c r="C83" s="75"/>
      <c r="D83" s="76"/>
      <c r="E83" s="73"/>
      <c r="F83" s="170"/>
    </row>
    <row r="84" spans="1:6" ht="30" customHeight="1" thickBot="1" x14ac:dyDescent="0.25">
      <c r="A84" s="319" t="s">
        <v>2651</v>
      </c>
      <c r="B84" s="319"/>
      <c r="C84" s="319"/>
      <c r="D84" s="319"/>
      <c r="E84" s="319"/>
      <c r="F84" s="319"/>
    </row>
    <row r="85" spans="1:6" ht="13.5" thickBot="1" x14ac:dyDescent="0.25">
      <c r="A85" s="302" t="s">
        <v>2652</v>
      </c>
      <c r="B85" s="303"/>
      <c r="C85" s="303"/>
      <c r="D85" s="303"/>
      <c r="E85" s="303"/>
      <c r="F85" s="304"/>
    </row>
    <row r="86" spans="1:6" x14ac:dyDescent="0.2">
      <c r="A86" s="60">
        <v>4</v>
      </c>
      <c r="B86" s="320" t="s">
        <v>2653</v>
      </c>
      <c r="C86" s="321"/>
      <c r="D86" s="321"/>
      <c r="E86" s="322"/>
      <c r="F86" s="152" t="s">
        <v>2588</v>
      </c>
    </row>
    <row r="87" spans="1:6" x14ac:dyDescent="0.2">
      <c r="A87" s="24" t="s">
        <v>2639</v>
      </c>
      <c r="B87" s="289" t="s">
        <v>2654</v>
      </c>
      <c r="C87" s="289"/>
      <c r="D87" s="289"/>
      <c r="E87" s="289"/>
      <c r="F87" s="183">
        <f>F79</f>
        <v>193.09180000000001</v>
      </c>
    </row>
    <row r="88" spans="1:6" x14ac:dyDescent="0.2">
      <c r="A88" s="24" t="s">
        <v>2647</v>
      </c>
      <c r="B88" s="308" t="s">
        <v>2655</v>
      </c>
      <c r="C88" s="309"/>
      <c r="D88" s="309"/>
      <c r="E88" s="310"/>
      <c r="F88" s="183">
        <f>F83</f>
        <v>0</v>
      </c>
    </row>
    <row r="89" spans="1:6" ht="13.5" thickBot="1" x14ac:dyDescent="0.25">
      <c r="A89" s="311" t="s">
        <v>2637</v>
      </c>
      <c r="B89" s="311"/>
      <c r="C89" s="311"/>
      <c r="D89" s="311"/>
      <c r="E89" s="311"/>
      <c r="F89" s="171">
        <f>SUM(F87:F88)</f>
        <v>193.09180000000001</v>
      </c>
    </row>
    <row r="90" spans="1:6" ht="13.5" thickBot="1" x14ac:dyDescent="0.25">
      <c r="A90" s="312" t="s">
        <v>2656</v>
      </c>
      <c r="B90" s="313"/>
      <c r="C90" s="313"/>
      <c r="D90" s="313"/>
      <c r="E90" s="313"/>
      <c r="F90" s="314"/>
    </row>
    <row r="91" spans="1:6" x14ac:dyDescent="0.2">
      <c r="A91" s="59">
        <v>5</v>
      </c>
      <c r="B91" s="315" t="s">
        <v>2657</v>
      </c>
      <c r="C91" s="315"/>
      <c r="D91" s="315"/>
      <c r="E91" s="59" t="s">
        <v>2608</v>
      </c>
      <c r="F91" s="152" t="s">
        <v>2588</v>
      </c>
    </row>
    <row r="92" spans="1:6" x14ac:dyDescent="0.2">
      <c r="A92" s="24" t="s">
        <v>2557</v>
      </c>
      <c r="B92" s="289" t="s">
        <v>2658</v>
      </c>
      <c r="C92" s="289"/>
      <c r="D92" s="289"/>
      <c r="E92" s="77"/>
      <c r="F92" s="183">
        <f>'Aux - Insumos Sintético'!H8/(12*96)</f>
        <v>13.918986111111114</v>
      </c>
    </row>
    <row r="93" spans="1:6" x14ac:dyDescent="0.2">
      <c r="A93" s="24" t="s">
        <v>2559</v>
      </c>
      <c r="B93" s="289" t="s">
        <v>2151</v>
      </c>
      <c r="C93" s="289"/>
      <c r="D93" s="289"/>
      <c r="E93" s="77"/>
      <c r="F93" s="183">
        <f>'Aux - Insumos Sintético'!H155/(12*6)</f>
        <v>14.242498611111111</v>
      </c>
    </row>
    <row r="94" spans="1:6" x14ac:dyDescent="0.2">
      <c r="A94" s="24" t="s">
        <v>2562</v>
      </c>
      <c r="B94" s="289" t="s">
        <v>2696</v>
      </c>
      <c r="C94" s="289"/>
      <c r="D94" s="289"/>
      <c r="E94" s="78"/>
      <c r="F94" s="183">
        <f>'Aux - Insumos Sintético'!H146/(12*6)</f>
        <v>44.701015228379816</v>
      </c>
    </row>
    <row r="95" spans="1:6" x14ac:dyDescent="0.2">
      <c r="A95" s="24" t="s">
        <v>2564</v>
      </c>
      <c r="B95" s="289"/>
      <c r="C95" s="289"/>
      <c r="D95" s="289"/>
      <c r="E95" s="78"/>
      <c r="F95" s="183"/>
    </row>
    <row r="96" spans="1:6" x14ac:dyDescent="0.2">
      <c r="A96" s="79" t="s">
        <v>2044</v>
      </c>
      <c r="B96" s="80"/>
      <c r="C96" s="80"/>
      <c r="D96" s="80"/>
      <c r="E96" s="67"/>
      <c r="F96" s="159">
        <f>SUM(F92:F95)</f>
        <v>72.862499950602043</v>
      </c>
    </row>
    <row r="97" spans="1:6" ht="13.5" thickBot="1" x14ac:dyDescent="0.25">
      <c r="A97" s="301" t="s">
        <v>2734</v>
      </c>
      <c r="B97" s="301"/>
      <c r="C97" s="301"/>
      <c r="D97" s="301"/>
      <c r="E97" s="301"/>
      <c r="F97" s="301"/>
    </row>
    <row r="98" spans="1:6" ht="13.5" thickBot="1" x14ac:dyDescent="0.25">
      <c r="A98" s="302" t="s">
        <v>2659</v>
      </c>
      <c r="B98" s="303"/>
      <c r="C98" s="303"/>
      <c r="D98" s="303"/>
      <c r="E98" s="303"/>
      <c r="F98" s="304"/>
    </row>
    <row r="99" spans="1:6" x14ac:dyDescent="0.2">
      <c r="A99" s="59">
        <v>6</v>
      </c>
      <c r="B99" s="315" t="s">
        <v>2660</v>
      </c>
      <c r="C99" s="315"/>
      <c r="D99" s="315"/>
      <c r="E99" s="59" t="s">
        <v>2608</v>
      </c>
      <c r="F99" s="164" t="s">
        <v>2588</v>
      </c>
    </row>
    <row r="100" spans="1:6" x14ac:dyDescent="0.2">
      <c r="A100" s="24" t="s">
        <v>2557</v>
      </c>
      <c r="B100" s="308" t="s">
        <v>2661</v>
      </c>
      <c r="C100" s="309"/>
      <c r="D100" s="310"/>
      <c r="E100" s="206">
        <f>ADM</f>
        <v>2.1000000000000001E-2</v>
      </c>
      <c r="F100" s="175">
        <f>ROUND(E100*F116,2)</f>
        <v>72.599999999999994</v>
      </c>
    </row>
    <row r="101" spans="1:6" x14ac:dyDescent="0.2">
      <c r="A101" s="207" t="s">
        <v>2559</v>
      </c>
      <c r="B101" s="387" t="s">
        <v>2662</v>
      </c>
      <c r="C101" s="388"/>
      <c r="D101" s="389"/>
      <c r="E101" s="208">
        <v>2.0799999999999999E-2</v>
      </c>
      <c r="F101" s="209">
        <f>ROUND((F116+F100)*E101,2)</f>
        <v>73.42</v>
      </c>
    </row>
    <row r="102" spans="1:6" x14ac:dyDescent="0.2">
      <c r="A102" s="199" t="s">
        <v>2562</v>
      </c>
      <c r="B102" s="391" t="s">
        <v>2663</v>
      </c>
      <c r="C102" s="392"/>
      <c r="D102" s="393"/>
      <c r="E102" s="200">
        <f>SUM(E103:E105)</f>
        <v>0.13219999999999998</v>
      </c>
      <c r="F102" s="201">
        <f>F103+F105</f>
        <v>548.89</v>
      </c>
    </row>
    <row r="103" spans="1:6" ht="34.5" customHeight="1" x14ac:dyDescent="0.2">
      <c r="A103" s="81"/>
      <c r="B103" s="43" t="s">
        <v>2664</v>
      </c>
      <c r="C103" s="383" t="str">
        <f>"PIS "&amp;(PIS*100)&amp;"% + COFINS "&amp;(CONFINS*100)&amp;"% + CPRB "&amp;(CPRB*100)&amp;"%"</f>
        <v>PIS 0,66% + COFINS 3,06% + CPRB 4,5%</v>
      </c>
      <c r="D103" s="384"/>
      <c r="E103" s="186">
        <f>PIS+CONFINS+CPRB</f>
        <v>8.2199999999999995E-2</v>
      </c>
      <c r="F103" s="88">
        <f>ROUND(($F$116+$F$100+$F$101)/(1-$E$102)*E103,2)</f>
        <v>341.29</v>
      </c>
    </row>
    <row r="104" spans="1:6" ht="24" customHeight="1" x14ac:dyDescent="0.2">
      <c r="A104" s="81"/>
      <c r="B104" s="43" t="s">
        <v>2665</v>
      </c>
      <c r="C104" s="383"/>
      <c r="D104" s="384"/>
      <c r="E104" s="186">
        <v>0</v>
      </c>
      <c r="F104" s="88">
        <f>($F$117+$F$101+$F$102)/(1-$E$103)*E104</f>
        <v>0</v>
      </c>
    </row>
    <row r="105" spans="1:6" x14ac:dyDescent="0.2">
      <c r="A105" s="81"/>
      <c r="B105" s="43" t="s">
        <v>2666</v>
      </c>
      <c r="C105" s="385" t="s">
        <v>2667</v>
      </c>
      <c r="D105" s="386"/>
      <c r="E105" s="186">
        <f>ISS</f>
        <v>0.05</v>
      </c>
      <c r="F105" s="88">
        <f>ROUND(($F$116+$F$100+$F$101)/(1-$E$102)*E105,2)</f>
        <v>207.6</v>
      </c>
    </row>
    <row r="106" spans="1:6" x14ac:dyDescent="0.2">
      <c r="A106" s="297" t="s">
        <v>2663</v>
      </c>
      <c r="B106" s="298"/>
      <c r="C106" s="298"/>
      <c r="D106" s="299"/>
      <c r="E106" s="212"/>
      <c r="F106" s="162">
        <f>F100+F101+F102</f>
        <v>694.91</v>
      </c>
    </row>
    <row r="107" spans="1:6" x14ac:dyDescent="0.2">
      <c r="A107" s="300" t="s">
        <v>2668</v>
      </c>
      <c r="B107" s="300"/>
      <c r="C107" s="300"/>
      <c r="D107" s="300"/>
      <c r="E107" s="300"/>
      <c r="F107" s="300"/>
    </row>
    <row r="108" spans="1:6" x14ac:dyDescent="0.2">
      <c r="A108" s="286" t="s">
        <v>2669</v>
      </c>
      <c r="B108" s="286"/>
      <c r="C108" s="286"/>
      <c r="D108" s="286"/>
      <c r="E108" s="286"/>
      <c r="F108" s="286"/>
    </row>
    <row r="109" spans="1:6" x14ac:dyDescent="0.2">
      <c r="A109" s="287" t="s">
        <v>2670</v>
      </c>
      <c r="B109" s="287"/>
      <c r="C109" s="287"/>
      <c r="D109" s="287"/>
      <c r="E109" s="287"/>
      <c r="F109" s="287"/>
    </row>
    <row r="110" spans="1:6" x14ac:dyDescent="0.2">
      <c r="A110" s="288" t="s">
        <v>2671</v>
      </c>
      <c r="B110" s="288"/>
      <c r="C110" s="288"/>
      <c r="D110" s="288"/>
      <c r="E110" s="288"/>
      <c r="F110" s="202" t="s">
        <v>2672</v>
      </c>
    </row>
    <row r="111" spans="1:6" x14ac:dyDescent="0.2">
      <c r="A111" s="28" t="s">
        <v>2557</v>
      </c>
      <c r="B111" s="382" t="s">
        <v>2673</v>
      </c>
      <c r="C111" s="382"/>
      <c r="D111" s="382"/>
      <c r="E111" s="382"/>
      <c r="F111" s="203">
        <f>F31</f>
        <v>1738</v>
      </c>
    </row>
    <row r="112" spans="1:6" x14ac:dyDescent="0.2">
      <c r="A112" s="27" t="s">
        <v>2559</v>
      </c>
      <c r="B112" s="380" t="s">
        <v>2674</v>
      </c>
      <c r="C112" s="380"/>
      <c r="D112" s="380"/>
      <c r="E112" s="380"/>
      <c r="F112" s="204">
        <f>F61</f>
        <v>1348.9244644160001</v>
      </c>
    </row>
    <row r="113" spans="1:6" x14ac:dyDescent="0.2">
      <c r="A113" s="27" t="s">
        <v>2562</v>
      </c>
      <c r="B113" s="380" t="s">
        <v>2675</v>
      </c>
      <c r="C113" s="380"/>
      <c r="D113" s="380"/>
      <c r="E113" s="380"/>
      <c r="F113" s="204">
        <f>F70</f>
        <v>104.15024092</v>
      </c>
    </row>
    <row r="114" spans="1:6" x14ac:dyDescent="0.2">
      <c r="A114" s="27" t="s">
        <v>2564</v>
      </c>
      <c r="B114" s="380" t="s">
        <v>2676</v>
      </c>
      <c r="C114" s="380"/>
      <c r="D114" s="380"/>
      <c r="E114" s="380"/>
      <c r="F114" s="204">
        <f>F89</f>
        <v>193.09180000000001</v>
      </c>
    </row>
    <row r="115" spans="1:6" x14ac:dyDescent="0.2">
      <c r="A115" s="27" t="s">
        <v>2593</v>
      </c>
      <c r="B115" s="380" t="s">
        <v>2677</v>
      </c>
      <c r="C115" s="380"/>
      <c r="D115" s="380"/>
      <c r="E115" s="380"/>
      <c r="F115" s="204">
        <f>F96</f>
        <v>72.862499950602043</v>
      </c>
    </row>
    <row r="116" spans="1:6" x14ac:dyDescent="0.2">
      <c r="A116" s="381" t="s">
        <v>2678</v>
      </c>
      <c r="B116" s="381"/>
      <c r="C116" s="381"/>
      <c r="D116" s="381"/>
      <c r="E116" s="381"/>
      <c r="F116" s="205">
        <f>SUM(F111:F115)</f>
        <v>3457.0290052866021</v>
      </c>
    </row>
    <row r="117" spans="1:6" x14ac:dyDescent="0.2">
      <c r="A117" s="27" t="s">
        <v>2593</v>
      </c>
      <c r="B117" s="380" t="s">
        <v>2679</v>
      </c>
      <c r="C117" s="380"/>
      <c r="D117" s="380"/>
      <c r="E117" s="380"/>
      <c r="F117" s="204">
        <f>F106</f>
        <v>694.91</v>
      </c>
    </row>
    <row r="118" spans="1:6" x14ac:dyDescent="0.2">
      <c r="A118" s="285" t="s">
        <v>2680</v>
      </c>
      <c r="B118" s="285"/>
      <c r="C118" s="285"/>
      <c r="D118" s="285"/>
      <c r="E118" s="285"/>
      <c r="F118" s="188">
        <f>ROUND(F117+F116,2)</f>
        <v>4151.9399999999996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Planilha12">
    <pageSetUpPr fitToPage="1"/>
  </sheetPr>
  <dimension ref="A1:F118"/>
  <sheetViews>
    <sheetView view="pageBreakPreview" topLeftCell="A94" zoomScaleNormal="100" zoomScaleSheetLayoutView="100" workbookViewId="0">
      <selection activeCell="F21" sqref="F21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7" bestFit="1" customWidth="1"/>
    <col min="7" max="16384" width="9.28515625" style="1"/>
  </cols>
  <sheetData>
    <row r="1" spans="1:6" x14ac:dyDescent="0.2">
      <c r="A1" s="287" t="s">
        <v>2553</v>
      </c>
      <c r="B1" s="390"/>
      <c r="C1" s="390"/>
      <c r="D1" s="390"/>
      <c r="E1" s="390"/>
      <c r="F1" s="390"/>
    </row>
    <row r="2" spans="1:6" x14ac:dyDescent="0.2">
      <c r="A2" s="287"/>
      <c r="B2" s="287"/>
      <c r="C2" s="287"/>
      <c r="D2" s="287"/>
      <c r="E2" s="287"/>
      <c r="F2" s="287"/>
    </row>
    <row r="3" spans="1:6" x14ac:dyDescent="0.2">
      <c r="A3" s="287" t="s">
        <v>2554</v>
      </c>
      <c r="B3" s="287"/>
      <c r="C3" s="287"/>
      <c r="D3" s="287"/>
      <c r="E3" s="287"/>
      <c r="F3" s="287"/>
    </row>
    <row r="4" spans="1:6" x14ac:dyDescent="0.2">
      <c r="A4" s="287" t="s">
        <v>2555</v>
      </c>
      <c r="B4" s="287"/>
      <c r="C4" s="287"/>
      <c r="D4" s="287"/>
      <c r="E4" s="287"/>
      <c r="F4" s="287"/>
    </row>
    <row r="5" spans="1:6" x14ac:dyDescent="0.2">
      <c r="A5" s="53"/>
      <c r="B5" s="53"/>
      <c r="C5" s="53"/>
      <c r="D5" s="53"/>
      <c r="E5" s="53"/>
      <c r="F5" s="155"/>
    </row>
    <row r="6" spans="1:6" x14ac:dyDescent="0.2">
      <c r="A6" s="376"/>
      <c r="B6" s="376"/>
      <c r="C6" s="376"/>
      <c r="D6" s="376"/>
      <c r="E6" s="376"/>
      <c r="F6" s="376"/>
    </row>
    <row r="7" spans="1:6" x14ac:dyDescent="0.2">
      <c r="A7" s="377" t="s">
        <v>2556</v>
      </c>
      <c r="B7" s="377"/>
      <c r="C7" s="377"/>
      <c r="D7" s="377"/>
      <c r="E7" s="377"/>
      <c r="F7" s="377"/>
    </row>
    <row r="8" spans="1:6" x14ac:dyDescent="0.2">
      <c r="A8" s="18" t="s">
        <v>2557</v>
      </c>
      <c r="B8" s="372" t="s">
        <v>2558</v>
      </c>
      <c r="C8" s="264"/>
      <c r="D8" s="264"/>
      <c r="E8" s="265"/>
      <c r="F8" s="174">
        <f ca="1">TODAY()</f>
        <v>44208</v>
      </c>
    </row>
    <row r="9" spans="1:6" x14ac:dyDescent="0.2">
      <c r="A9" s="18" t="s">
        <v>2559</v>
      </c>
      <c r="B9" s="372" t="s">
        <v>2560</v>
      </c>
      <c r="C9" s="264"/>
      <c r="D9" s="264"/>
      <c r="E9" s="265"/>
      <c r="F9" s="146" t="s">
        <v>2561</v>
      </c>
    </row>
    <row r="10" spans="1:6" ht="25.5" x14ac:dyDescent="0.2">
      <c r="A10" s="18" t="s">
        <v>2562</v>
      </c>
      <c r="B10" s="372" t="s">
        <v>2563</v>
      </c>
      <c r="C10" s="264"/>
      <c r="D10" s="264"/>
      <c r="E10" s="265"/>
      <c r="F10" s="147" t="s">
        <v>2738</v>
      </c>
    </row>
    <row r="11" spans="1:6" x14ac:dyDescent="0.2">
      <c r="A11" s="18" t="s">
        <v>2564</v>
      </c>
      <c r="B11" s="372" t="s">
        <v>2565</v>
      </c>
      <c r="C11" s="264"/>
      <c r="D11" s="264"/>
      <c r="E11" s="265"/>
      <c r="F11" s="146" t="s">
        <v>2566</v>
      </c>
    </row>
    <row r="12" spans="1:6" x14ac:dyDescent="0.2">
      <c r="A12" s="373" t="s">
        <v>2567</v>
      </c>
      <c r="B12" s="373"/>
      <c r="C12" s="373"/>
      <c r="D12" s="373"/>
      <c r="E12" s="373"/>
      <c r="F12" s="373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48" t="s">
        <v>2573</v>
      </c>
    </row>
    <row r="14" spans="1:6" x14ac:dyDescent="0.2">
      <c r="A14" s="54">
        <v>1</v>
      </c>
      <c r="B14" s="176" t="s">
        <v>2704</v>
      </c>
      <c r="C14" s="24" t="s">
        <v>2574</v>
      </c>
      <c r="D14" s="177" t="s">
        <v>2575</v>
      </c>
      <c r="E14" s="57" t="s">
        <v>2576</v>
      </c>
      <c r="F14" s="178">
        <v>6</v>
      </c>
    </row>
    <row r="15" spans="1:6" x14ac:dyDescent="0.2">
      <c r="A15" s="287" t="s">
        <v>2577</v>
      </c>
      <c r="B15" s="287"/>
      <c r="C15" s="287"/>
      <c r="D15" s="287"/>
      <c r="E15" s="287"/>
      <c r="F15" s="287"/>
    </row>
    <row r="16" spans="1:6" x14ac:dyDescent="0.2">
      <c r="A16" s="58" t="s">
        <v>2578</v>
      </c>
    </row>
    <row r="17" spans="1:6" x14ac:dyDescent="0.2">
      <c r="A17" s="24">
        <v>1</v>
      </c>
      <c r="B17" s="289" t="s">
        <v>2579</v>
      </c>
      <c r="C17" s="289"/>
      <c r="D17" s="289"/>
      <c r="E17" s="308"/>
      <c r="F17" s="179" t="s">
        <v>2580</v>
      </c>
    </row>
    <row r="18" spans="1:6" x14ac:dyDescent="0.2">
      <c r="A18" s="24">
        <v>2</v>
      </c>
      <c r="B18" s="308" t="s">
        <v>2581</v>
      </c>
      <c r="C18" s="309"/>
      <c r="D18" s="309"/>
      <c r="E18" s="309"/>
      <c r="F18" s="179" t="s">
        <v>2705</v>
      </c>
    </row>
    <row r="19" spans="1:6" x14ac:dyDescent="0.2">
      <c r="A19" s="24">
        <v>3</v>
      </c>
      <c r="B19" s="378" t="s">
        <v>2583</v>
      </c>
      <c r="C19" s="379"/>
      <c r="D19" s="379"/>
      <c r="E19" s="379"/>
      <c r="F19" s="181">
        <v>1738</v>
      </c>
    </row>
    <row r="20" spans="1:6" ht="27" customHeight="1" x14ac:dyDescent="0.2">
      <c r="A20" s="24">
        <v>4</v>
      </c>
      <c r="B20" s="308" t="s">
        <v>2584</v>
      </c>
      <c r="C20" s="309"/>
      <c r="D20" s="309"/>
      <c r="E20" s="309"/>
      <c r="F20" s="182" t="str">
        <f>B14</f>
        <v>Pedreiro de Edificações</v>
      </c>
    </row>
    <row r="21" spans="1:6" ht="13.5" thickBot="1" x14ac:dyDescent="0.25">
      <c r="A21" s="24">
        <v>5</v>
      </c>
      <c r="B21" s="308" t="s">
        <v>2585</v>
      </c>
      <c r="C21" s="309"/>
      <c r="D21" s="309"/>
      <c r="E21" s="310"/>
      <c r="F21" s="432">
        <v>43952</v>
      </c>
    </row>
    <row r="22" spans="1:6" ht="13.5" thickBot="1" x14ac:dyDescent="0.25">
      <c r="A22" s="369" t="s">
        <v>2586</v>
      </c>
      <c r="B22" s="370"/>
      <c r="C22" s="370"/>
      <c r="D22" s="370"/>
      <c r="E22" s="370"/>
      <c r="F22" s="371"/>
    </row>
    <row r="23" spans="1:6" x14ac:dyDescent="0.2">
      <c r="A23" s="59">
        <v>1</v>
      </c>
      <c r="B23" s="367" t="s">
        <v>2587</v>
      </c>
      <c r="C23" s="368"/>
      <c r="D23" s="368"/>
      <c r="E23" s="368"/>
      <c r="F23" s="149" t="s">
        <v>2588</v>
      </c>
    </row>
    <row r="24" spans="1:6" x14ac:dyDescent="0.2">
      <c r="A24" s="24" t="s">
        <v>2557</v>
      </c>
      <c r="B24" s="308" t="s">
        <v>2589</v>
      </c>
      <c r="C24" s="309"/>
      <c r="D24" s="309"/>
      <c r="E24" s="309"/>
      <c r="F24" s="183">
        <f>F19</f>
        <v>1738</v>
      </c>
    </row>
    <row r="25" spans="1:6" x14ac:dyDescent="0.2">
      <c r="A25" s="24" t="s">
        <v>2559</v>
      </c>
      <c r="B25" s="308" t="s">
        <v>2689</v>
      </c>
      <c r="C25" s="309"/>
      <c r="D25" s="309"/>
      <c r="E25" s="309"/>
      <c r="F25" s="183">
        <v>0</v>
      </c>
    </row>
    <row r="26" spans="1:6" x14ac:dyDescent="0.2">
      <c r="A26" s="24" t="s">
        <v>2562</v>
      </c>
      <c r="B26" s="308" t="s">
        <v>2591</v>
      </c>
      <c r="C26" s="309"/>
      <c r="D26" s="309"/>
      <c r="E26" s="309"/>
      <c r="F26" s="183">
        <v>0</v>
      </c>
    </row>
    <row r="27" spans="1:6" x14ac:dyDescent="0.2">
      <c r="A27" s="24" t="s">
        <v>2564</v>
      </c>
      <c r="B27" s="308" t="s">
        <v>2592</v>
      </c>
      <c r="C27" s="309"/>
      <c r="D27" s="309"/>
      <c r="E27" s="309"/>
      <c r="F27" s="183">
        <v>0</v>
      </c>
    </row>
    <row r="28" spans="1:6" x14ac:dyDescent="0.2">
      <c r="A28" s="24" t="s">
        <v>2593</v>
      </c>
      <c r="B28" s="308" t="s">
        <v>2594</v>
      </c>
      <c r="C28" s="309"/>
      <c r="D28" s="309"/>
      <c r="E28" s="309"/>
      <c r="F28" s="183">
        <v>0</v>
      </c>
    </row>
    <row r="29" spans="1:6" x14ac:dyDescent="0.2">
      <c r="A29" s="24" t="s">
        <v>2595</v>
      </c>
      <c r="B29" s="308" t="s">
        <v>2596</v>
      </c>
      <c r="C29" s="309"/>
      <c r="D29" s="309"/>
      <c r="E29" s="309"/>
      <c r="F29" s="183">
        <v>0</v>
      </c>
    </row>
    <row r="30" spans="1:6" x14ac:dyDescent="0.2">
      <c r="A30" s="35" t="s">
        <v>2597</v>
      </c>
      <c r="B30" s="308" t="s">
        <v>2598</v>
      </c>
      <c r="C30" s="309"/>
      <c r="D30" s="309"/>
      <c r="E30" s="309"/>
      <c r="F30" s="183">
        <v>0</v>
      </c>
    </row>
    <row r="31" spans="1:6" ht="13.5" thickBot="1" x14ac:dyDescent="0.25">
      <c r="A31" s="360" t="s">
        <v>2599</v>
      </c>
      <c r="B31" s="361"/>
      <c r="C31" s="362"/>
      <c r="D31" s="362"/>
      <c r="E31" s="363"/>
      <c r="F31" s="158">
        <f>SUM(F24:F30)</f>
        <v>1738</v>
      </c>
    </row>
    <row r="32" spans="1:6" ht="13.5" thickBot="1" x14ac:dyDescent="0.25">
      <c r="A32" s="364" t="s">
        <v>2600</v>
      </c>
      <c r="B32" s="365"/>
      <c r="C32" s="365"/>
      <c r="D32" s="365"/>
      <c r="E32" s="365"/>
      <c r="F32" s="366"/>
    </row>
    <row r="33" spans="1:6" x14ac:dyDescent="0.2">
      <c r="A33" s="61" t="s">
        <v>2601</v>
      </c>
      <c r="B33" s="367" t="s">
        <v>2602</v>
      </c>
      <c r="C33" s="368"/>
      <c r="D33" s="368"/>
      <c r="E33" s="368"/>
      <c r="F33" s="149" t="s">
        <v>2588</v>
      </c>
    </row>
    <row r="34" spans="1:6" x14ac:dyDescent="0.2">
      <c r="A34" s="24" t="s">
        <v>2557</v>
      </c>
      <c r="B34" s="316" t="s">
        <v>2603</v>
      </c>
      <c r="C34" s="317"/>
      <c r="D34" s="318"/>
      <c r="E34" s="184">
        <v>8.3299999999999999E-2</v>
      </c>
      <c r="F34" s="183">
        <f>E34*F31</f>
        <v>144.77539999999999</v>
      </c>
    </row>
    <row r="35" spans="1:6" x14ac:dyDescent="0.2">
      <c r="A35" s="24" t="s">
        <v>2559</v>
      </c>
      <c r="B35" s="316" t="s">
        <v>2604</v>
      </c>
      <c r="C35" s="317"/>
      <c r="D35" s="318"/>
      <c r="E35" s="184">
        <v>0.1111</v>
      </c>
      <c r="F35" s="183">
        <f>E35*F31</f>
        <v>193.09180000000001</v>
      </c>
    </row>
    <row r="36" spans="1:6" x14ac:dyDescent="0.2">
      <c r="A36" s="324" t="s">
        <v>2605</v>
      </c>
      <c r="B36" s="325"/>
      <c r="C36" s="325"/>
      <c r="D36" s="326"/>
      <c r="E36" s="189">
        <f>SUM(E34:E35)</f>
        <v>0.19440000000000002</v>
      </c>
      <c r="F36" s="164">
        <f>SUM(F34:F35)</f>
        <v>337.86720000000003</v>
      </c>
    </row>
    <row r="37" spans="1:6" x14ac:dyDescent="0.2">
      <c r="A37" s="62" t="s">
        <v>2606</v>
      </c>
      <c r="B37" s="357" t="s">
        <v>2607</v>
      </c>
      <c r="C37" s="358"/>
      <c r="D37" s="359"/>
      <c r="E37" s="62" t="s">
        <v>2608</v>
      </c>
      <c r="F37" s="150" t="s">
        <v>2588</v>
      </c>
    </row>
    <row r="38" spans="1:6" x14ac:dyDescent="0.2">
      <c r="A38" s="41" t="s">
        <v>2557</v>
      </c>
      <c r="B38" s="348" t="s">
        <v>2609</v>
      </c>
      <c r="C38" s="349"/>
      <c r="D38" s="350"/>
      <c r="E38" s="185">
        <f>TOTAL!J2</f>
        <v>0</v>
      </c>
      <c r="F38" s="160">
        <f>E38*$F$31</f>
        <v>0</v>
      </c>
    </row>
    <row r="39" spans="1:6" x14ac:dyDescent="0.2">
      <c r="A39" s="41" t="s">
        <v>2559</v>
      </c>
      <c r="B39" s="348" t="s">
        <v>2610</v>
      </c>
      <c r="C39" s="349"/>
      <c r="D39" s="350"/>
      <c r="E39" s="185">
        <v>1.4999999999999999E-2</v>
      </c>
      <c r="F39" s="160">
        <f>E39*($F$31+$F$36)</f>
        <v>31.138007999999999</v>
      </c>
    </row>
    <row r="40" spans="1:6" x14ac:dyDescent="0.2">
      <c r="A40" s="41" t="s">
        <v>2562</v>
      </c>
      <c r="B40" s="348" t="s">
        <v>2611</v>
      </c>
      <c r="C40" s="349"/>
      <c r="D40" s="350"/>
      <c r="E40" s="185">
        <v>0.01</v>
      </c>
      <c r="F40" s="160">
        <f t="shared" ref="F40:F45" si="0">E40*($F$31+$F$36)</f>
        <v>20.758672000000001</v>
      </c>
    </row>
    <row r="41" spans="1:6" x14ac:dyDescent="0.2">
      <c r="A41" s="41" t="s">
        <v>2564</v>
      </c>
      <c r="B41" s="348" t="s">
        <v>2612</v>
      </c>
      <c r="C41" s="349"/>
      <c r="D41" s="350"/>
      <c r="E41" s="185">
        <v>2E-3</v>
      </c>
      <c r="F41" s="160">
        <f t="shared" si="0"/>
        <v>4.1517344000000005</v>
      </c>
    </row>
    <row r="42" spans="1:6" x14ac:dyDescent="0.2">
      <c r="A42" s="41" t="s">
        <v>2593</v>
      </c>
      <c r="B42" s="348" t="s">
        <v>2613</v>
      </c>
      <c r="C42" s="349"/>
      <c r="D42" s="350"/>
      <c r="E42" s="185">
        <v>2.5000000000000001E-2</v>
      </c>
      <c r="F42" s="160">
        <f t="shared" si="0"/>
        <v>51.896680000000003</v>
      </c>
    </row>
    <row r="43" spans="1:6" x14ac:dyDescent="0.2">
      <c r="A43" s="28" t="s">
        <v>2595</v>
      </c>
      <c r="B43" s="351" t="s">
        <v>2614</v>
      </c>
      <c r="C43" s="352"/>
      <c r="D43" s="353"/>
      <c r="E43" s="185">
        <v>0.08</v>
      </c>
      <c r="F43" s="160">
        <f t="shared" si="0"/>
        <v>166.06937600000001</v>
      </c>
    </row>
    <row r="44" spans="1:6" x14ac:dyDescent="0.2">
      <c r="A44" s="41" t="s">
        <v>2597</v>
      </c>
      <c r="B44" s="348" t="s">
        <v>2761</v>
      </c>
      <c r="C44" s="349"/>
      <c r="D44" s="350"/>
      <c r="E44" s="185">
        <f>3%*0.926</f>
        <v>2.7779999999999999E-2</v>
      </c>
      <c r="F44" s="160">
        <f t="shared" si="0"/>
        <v>57.667590816000001</v>
      </c>
    </row>
    <row r="45" spans="1:6" x14ac:dyDescent="0.2">
      <c r="A45" s="41" t="s">
        <v>1983</v>
      </c>
      <c r="B45" s="348" t="s">
        <v>2615</v>
      </c>
      <c r="C45" s="349"/>
      <c r="D45" s="350"/>
      <c r="E45" s="185">
        <v>6.0000000000000001E-3</v>
      </c>
      <c r="F45" s="160">
        <f t="shared" si="0"/>
        <v>12.455203200000001</v>
      </c>
    </row>
    <row r="46" spans="1:6" x14ac:dyDescent="0.2">
      <c r="A46" s="354" t="s">
        <v>2044</v>
      </c>
      <c r="B46" s="355"/>
      <c r="C46" s="355"/>
      <c r="D46" s="356"/>
      <c r="E46" s="63">
        <f>SUM(E38:E45)</f>
        <v>0.16578000000000001</v>
      </c>
      <c r="F46" s="161">
        <f>SUM(F38:F45)</f>
        <v>344.13726441600011</v>
      </c>
    </row>
    <row r="47" spans="1:6" x14ac:dyDescent="0.2">
      <c r="A47" s="64" t="s">
        <v>2616</v>
      </c>
      <c r="B47" s="337" t="s">
        <v>2617</v>
      </c>
      <c r="C47" s="317"/>
      <c r="D47" s="317"/>
      <c r="E47" s="318"/>
      <c r="F47" s="151" t="s">
        <v>2588</v>
      </c>
    </row>
    <row r="48" spans="1:6" x14ac:dyDescent="0.2">
      <c r="A48" s="24" t="s">
        <v>2557</v>
      </c>
      <c r="B48" s="316" t="s">
        <v>2618</v>
      </c>
      <c r="C48" s="317"/>
      <c r="D48" s="346" t="s">
        <v>2739</v>
      </c>
      <c r="E48" s="347"/>
      <c r="F48" s="183">
        <f>(2*5.5*22)</f>
        <v>242</v>
      </c>
    </row>
    <row r="49" spans="1:6" x14ac:dyDescent="0.2">
      <c r="A49" s="24" t="s">
        <v>2559</v>
      </c>
      <c r="B49" s="308" t="s">
        <v>2741</v>
      </c>
      <c r="C49" s="309"/>
      <c r="D49" s="309"/>
      <c r="E49" s="310"/>
      <c r="F49" s="183">
        <f>ROUND(22*(16.95*0.91),2)</f>
        <v>339.34</v>
      </c>
    </row>
    <row r="50" spans="1:6" x14ac:dyDescent="0.2">
      <c r="A50" s="24" t="s">
        <v>2562</v>
      </c>
      <c r="B50" s="308" t="s">
        <v>2740</v>
      </c>
      <c r="C50" s="309"/>
      <c r="D50" s="309"/>
      <c r="E50" s="310"/>
      <c r="F50" s="183">
        <f>ROUND(22*3.89,2)</f>
        <v>85.58</v>
      </c>
    </row>
    <row r="51" spans="1:6" x14ac:dyDescent="0.2">
      <c r="A51" s="24" t="s">
        <v>2564</v>
      </c>
      <c r="B51" s="308" t="s">
        <v>2619</v>
      </c>
      <c r="C51" s="309"/>
      <c r="D51" s="309"/>
      <c r="E51" s="310"/>
      <c r="F51" s="183"/>
    </row>
    <row r="52" spans="1:6" x14ac:dyDescent="0.2">
      <c r="A52" s="24" t="s">
        <v>2593</v>
      </c>
      <c r="B52" s="308" t="s">
        <v>2620</v>
      </c>
      <c r="C52" s="309"/>
      <c r="D52" s="309"/>
      <c r="E52" s="310"/>
      <c r="F52" s="183"/>
    </row>
    <row r="53" spans="1:6" x14ac:dyDescent="0.2">
      <c r="A53" s="324" t="s">
        <v>2621</v>
      </c>
      <c r="B53" s="325"/>
      <c r="C53" s="325"/>
      <c r="D53" s="325"/>
      <c r="E53" s="326"/>
      <c r="F53" s="188">
        <f>SUM(F48:F52)</f>
        <v>666.92</v>
      </c>
    </row>
    <row r="54" spans="1:6" x14ac:dyDescent="0.2">
      <c r="A54" s="300" t="s">
        <v>2622</v>
      </c>
      <c r="B54" s="300"/>
      <c r="C54" s="300"/>
      <c r="D54" s="300"/>
      <c r="E54" s="300"/>
      <c r="F54" s="300"/>
    </row>
    <row r="55" spans="1:6" ht="13.5" thickBot="1" x14ac:dyDescent="0.25">
      <c r="A55" s="345" t="s">
        <v>2623</v>
      </c>
      <c r="B55" s="345"/>
      <c r="C55" s="345"/>
      <c r="D55" s="345"/>
      <c r="E55" s="345"/>
      <c r="F55" s="345"/>
    </row>
    <row r="56" spans="1:6" ht="13.5" thickBot="1" x14ac:dyDescent="0.25">
      <c r="A56" s="302" t="s">
        <v>2624</v>
      </c>
      <c r="B56" s="303"/>
      <c r="C56" s="303"/>
      <c r="D56" s="303"/>
      <c r="E56" s="303"/>
      <c r="F56" s="304"/>
    </row>
    <row r="57" spans="1:6" x14ac:dyDescent="0.2">
      <c r="A57" s="60">
        <v>2</v>
      </c>
      <c r="B57" s="320" t="s">
        <v>2625</v>
      </c>
      <c r="C57" s="321"/>
      <c r="D57" s="321"/>
      <c r="E57" s="322"/>
      <c r="F57" s="152" t="s">
        <v>2588</v>
      </c>
    </row>
    <row r="58" spans="1:6" x14ac:dyDescent="0.2">
      <c r="A58" s="64" t="s">
        <v>2601</v>
      </c>
      <c r="B58" s="339" t="s">
        <v>2626</v>
      </c>
      <c r="C58" s="340"/>
      <c r="D58" s="340"/>
      <c r="E58" s="341"/>
      <c r="F58" s="165">
        <f>F36</f>
        <v>337.86720000000003</v>
      </c>
    </row>
    <row r="59" spans="1:6" x14ac:dyDescent="0.2">
      <c r="A59" s="64" t="s">
        <v>2606</v>
      </c>
      <c r="B59" s="339" t="s">
        <v>2627</v>
      </c>
      <c r="C59" s="340"/>
      <c r="D59" s="340"/>
      <c r="E59" s="341"/>
      <c r="F59" s="165">
        <f>F46</f>
        <v>344.13726441600011</v>
      </c>
    </row>
    <row r="60" spans="1:6" x14ac:dyDescent="0.2">
      <c r="A60" s="64" t="s">
        <v>2616</v>
      </c>
      <c r="B60" s="339" t="s">
        <v>2628</v>
      </c>
      <c r="C60" s="340"/>
      <c r="D60" s="340"/>
      <c r="E60" s="341"/>
      <c r="F60" s="165">
        <f>F53</f>
        <v>666.92</v>
      </c>
    </row>
    <row r="61" spans="1:6" ht="13.5" thickBot="1" x14ac:dyDescent="0.25">
      <c r="A61" s="66"/>
      <c r="B61" s="342" t="s">
        <v>2044</v>
      </c>
      <c r="C61" s="343"/>
      <c r="D61" s="343"/>
      <c r="E61" s="344"/>
      <c r="F61" s="166">
        <f>SUM(F58:F60)</f>
        <v>1348.9244644160001</v>
      </c>
    </row>
    <row r="62" spans="1:6" ht="13.5" thickBot="1" x14ac:dyDescent="0.25">
      <c r="A62" s="302" t="s">
        <v>2629</v>
      </c>
      <c r="B62" s="303"/>
      <c r="C62" s="303"/>
      <c r="D62" s="303"/>
      <c r="E62" s="303"/>
      <c r="F62" s="304"/>
    </row>
    <row r="63" spans="1:6" x14ac:dyDescent="0.2">
      <c r="A63" s="65">
        <v>3</v>
      </c>
      <c r="B63" s="305" t="s">
        <v>2630</v>
      </c>
      <c r="C63" s="306"/>
      <c r="D63" s="307"/>
      <c r="E63" s="65" t="s">
        <v>2608</v>
      </c>
      <c r="F63" s="151" t="s">
        <v>2588</v>
      </c>
    </row>
    <row r="64" spans="1:6" x14ac:dyDescent="0.2">
      <c r="A64" s="24" t="s">
        <v>2557</v>
      </c>
      <c r="B64" s="308" t="s">
        <v>2631</v>
      </c>
      <c r="C64" s="309"/>
      <c r="D64" s="310"/>
      <c r="E64" s="186">
        <v>1.8100000000000002E-2</v>
      </c>
      <c r="F64" s="88">
        <f>$F$31*E64</f>
        <v>31.457800000000002</v>
      </c>
    </row>
    <row r="65" spans="1:6" x14ac:dyDescent="0.2">
      <c r="A65" s="24" t="s">
        <v>2559</v>
      </c>
      <c r="B65" s="308" t="s">
        <v>2632</v>
      </c>
      <c r="C65" s="309"/>
      <c r="D65" s="310"/>
      <c r="E65" s="186">
        <v>1.4E-3</v>
      </c>
      <c r="F65" s="88">
        <f>F64*E65</f>
        <v>4.4040920000000004E-2</v>
      </c>
    </row>
    <row r="66" spans="1:6" ht="25.5" customHeight="1" x14ac:dyDescent="0.2">
      <c r="A66" s="24" t="s">
        <v>2562</v>
      </c>
      <c r="B66" s="308" t="s">
        <v>2633</v>
      </c>
      <c r="C66" s="309"/>
      <c r="D66" s="310"/>
      <c r="E66" s="186">
        <v>3.4700000000000002E-2</v>
      </c>
      <c r="F66" s="88">
        <f>E66*$F$31</f>
        <v>60.308600000000006</v>
      </c>
    </row>
    <row r="67" spans="1:6" x14ac:dyDescent="0.2">
      <c r="A67" s="24" t="s">
        <v>2564</v>
      </c>
      <c r="B67" s="308" t="s">
        <v>2634</v>
      </c>
      <c r="C67" s="309"/>
      <c r="D67" s="310"/>
      <c r="E67" s="186">
        <v>1.9E-3</v>
      </c>
      <c r="F67" s="88">
        <f>E67*$F$31</f>
        <v>3.3022</v>
      </c>
    </row>
    <row r="68" spans="1:6" ht="22.5" customHeight="1" x14ac:dyDescent="0.2">
      <c r="A68" s="24" t="s">
        <v>2593</v>
      </c>
      <c r="B68" s="308" t="s">
        <v>2635</v>
      </c>
      <c r="C68" s="309"/>
      <c r="D68" s="310"/>
      <c r="E68" s="186">
        <v>6.9999999999999999E-4</v>
      </c>
      <c r="F68" s="88">
        <f>E68*$F$31</f>
        <v>1.2165999999999999</v>
      </c>
    </row>
    <row r="69" spans="1:6" ht="27" customHeight="1" x14ac:dyDescent="0.2">
      <c r="A69" s="24" t="s">
        <v>2595</v>
      </c>
      <c r="B69" s="308" t="s">
        <v>2636</v>
      </c>
      <c r="C69" s="309"/>
      <c r="D69" s="310"/>
      <c r="E69" s="186">
        <v>4.4999999999999997E-3</v>
      </c>
      <c r="F69" s="88">
        <f>$F$31*E69</f>
        <v>7.8209999999999997</v>
      </c>
    </row>
    <row r="70" spans="1:6" ht="13.5" thickBot="1" x14ac:dyDescent="0.25">
      <c r="A70" s="333" t="s">
        <v>2637</v>
      </c>
      <c r="B70" s="334"/>
      <c r="C70" s="334"/>
      <c r="D70" s="335"/>
      <c r="E70" s="67">
        <f>SUM(E64:E69)</f>
        <v>6.1299999999999993E-2</v>
      </c>
      <c r="F70" s="163">
        <f>SUM(F64:F69)</f>
        <v>104.15024092</v>
      </c>
    </row>
    <row r="71" spans="1:6" ht="13.5" thickBot="1" x14ac:dyDescent="0.25">
      <c r="A71" s="302" t="s">
        <v>2638</v>
      </c>
      <c r="B71" s="303"/>
      <c r="C71" s="303"/>
      <c r="D71" s="303"/>
      <c r="E71" s="303"/>
      <c r="F71" s="304"/>
    </row>
    <row r="72" spans="1:6" x14ac:dyDescent="0.2">
      <c r="A72" s="68" t="s">
        <v>2639</v>
      </c>
      <c r="B72" s="336" t="s">
        <v>2640</v>
      </c>
      <c r="C72" s="337"/>
      <c r="D72" s="338"/>
      <c r="E72" s="65" t="s">
        <v>2608</v>
      </c>
      <c r="F72" s="153" t="s">
        <v>2588</v>
      </c>
    </row>
    <row r="73" spans="1:6" x14ac:dyDescent="0.2">
      <c r="A73" s="69" t="s">
        <v>2557</v>
      </c>
      <c r="B73" s="323" t="s">
        <v>2641</v>
      </c>
      <c r="C73" s="309"/>
      <c r="D73" s="310"/>
      <c r="E73" s="187">
        <v>9.0749999999999997E-2</v>
      </c>
      <c r="F73" s="167">
        <f t="shared" ref="F73:F78" si="1">E73*$F$31</f>
        <v>157.7235</v>
      </c>
    </row>
    <row r="74" spans="1:6" x14ac:dyDescent="0.2">
      <c r="A74" s="69" t="s">
        <v>2559</v>
      </c>
      <c r="B74" s="323" t="s">
        <v>2642</v>
      </c>
      <c r="C74" s="309"/>
      <c r="D74" s="310"/>
      <c r="E74" s="187">
        <v>1.6299999999999999E-2</v>
      </c>
      <c r="F74" s="167">
        <f t="shared" si="1"/>
        <v>28.329399999999996</v>
      </c>
    </row>
    <row r="75" spans="1:6" x14ac:dyDescent="0.2">
      <c r="A75" s="69" t="s">
        <v>2562</v>
      </c>
      <c r="B75" s="323" t="s">
        <v>2643</v>
      </c>
      <c r="C75" s="309"/>
      <c r="D75" s="310"/>
      <c r="E75" s="187">
        <v>2.0000000000000001E-4</v>
      </c>
      <c r="F75" s="167">
        <f t="shared" si="1"/>
        <v>0.34760000000000002</v>
      </c>
    </row>
    <row r="76" spans="1:6" ht="29.25" customHeight="1" x14ac:dyDescent="0.2">
      <c r="A76" s="69" t="s">
        <v>2564</v>
      </c>
      <c r="B76" s="323" t="s">
        <v>2644</v>
      </c>
      <c r="C76" s="309"/>
      <c r="D76" s="310"/>
      <c r="E76" s="187">
        <v>3.3E-3</v>
      </c>
      <c r="F76" s="167">
        <f t="shared" si="1"/>
        <v>5.7354000000000003</v>
      </c>
    </row>
    <row r="77" spans="1:6" ht="26.25" customHeight="1" x14ac:dyDescent="0.2">
      <c r="A77" s="69" t="s">
        <v>2593</v>
      </c>
      <c r="B77" s="323" t="s">
        <v>2645</v>
      </c>
      <c r="C77" s="309"/>
      <c r="D77" s="310"/>
      <c r="E77" s="187">
        <v>5.5000000000000003E-4</v>
      </c>
      <c r="F77" s="167">
        <f t="shared" si="1"/>
        <v>0.95590000000000008</v>
      </c>
    </row>
    <row r="78" spans="1:6" ht="27.75" customHeight="1" x14ac:dyDescent="0.2">
      <c r="A78" s="69" t="s">
        <v>2595</v>
      </c>
      <c r="B78" s="323" t="s">
        <v>2646</v>
      </c>
      <c r="C78" s="309"/>
      <c r="D78" s="310"/>
      <c r="E78" s="187">
        <v>0</v>
      </c>
      <c r="F78" s="167">
        <f t="shared" si="1"/>
        <v>0</v>
      </c>
    </row>
    <row r="79" spans="1:6" ht="13.5" thickBot="1" x14ac:dyDescent="0.25">
      <c r="A79" s="324" t="s">
        <v>2637</v>
      </c>
      <c r="B79" s="325"/>
      <c r="C79" s="325"/>
      <c r="D79" s="326"/>
      <c r="E79" s="67">
        <f>SUM(E73:E78)</f>
        <v>0.11109999999999999</v>
      </c>
      <c r="F79" s="168">
        <f>SUM(F73:F78)</f>
        <v>193.09180000000001</v>
      </c>
    </row>
    <row r="80" spans="1:6" ht="13.5" thickBot="1" x14ac:dyDescent="0.25">
      <c r="A80" s="70" t="s">
        <v>2647</v>
      </c>
      <c r="B80" s="327" t="s">
        <v>2648</v>
      </c>
      <c r="C80" s="328"/>
      <c r="D80" s="329"/>
      <c r="E80" s="71" t="s">
        <v>2608</v>
      </c>
      <c r="F80" s="154" t="s">
        <v>2588</v>
      </c>
    </row>
    <row r="81" spans="1:6" x14ac:dyDescent="0.2">
      <c r="A81" s="33" t="s">
        <v>2557</v>
      </c>
      <c r="B81" s="330" t="s">
        <v>2649</v>
      </c>
      <c r="C81" s="331"/>
      <c r="D81" s="332"/>
      <c r="E81" s="72"/>
      <c r="F81" s="169"/>
    </row>
    <row r="82" spans="1:6" x14ac:dyDescent="0.2">
      <c r="A82" s="36"/>
      <c r="B82" s="316" t="s">
        <v>2650</v>
      </c>
      <c r="C82" s="317"/>
      <c r="D82" s="318"/>
      <c r="E82" s="36"/>
      <c r="F82" s="143"/>
    </row>
    <row r="83" spans="1:6" x14ac:dyDescent="0.2">
      <c r="A83" s="73"/>
      <c r="B83" s="74" t="s">
        <v>2044</v>
      </c>
      <c r="C83" s="75"/>
      <c r="D83" s="76"/>
      <c r="E83" s="73"/>
      <c r="F83" s="170"/>
    </row>
    <row r="84" spans="1:6" ht="30" customHeight="1" thickBot="1" x14ac:dyDescent="0.25">
      <c r="A84" s="319" t="s">
        <v>2651</v>
      </c>
      <c r="B84" s="319"/>
      <c r="C84" s="319"/>
      <c r="D84" s="319"/>
      <c r="E84" s="319"/>
      <c r="F84" s="319"/>
    </row>
    <row r="85" spans="1:6" ht="13.5" thickBot="1" x14ac:dyDescent="0.25">
      <c r="A85" s="302" t="s">
        <v>2652</v>
      </c>
      <c r="B85" s="303"/>
      <c r="C85" s="303"/>
      <c r="D85" s="303"/>
      <c r="E85" s="303"/>
      <c r="F85" s="304"/>
    </row>
    <row r="86" spans="1:6" x14ac:dyDescent="0.2">
      <c r="A86" s="60">
        <v>4</v>
      </c>
      <c r="B86" s="320" t="s">
        <v>2653</v>
      </c>
      <c r="C86" s="321"/>
      <c r="D86" s="321"/>
      <c r="E86" s="322"/>
      <c r="F86" s="152" t="s">
        <v>2588</v>
      </c>
    </row>
    <row r="87" spans="1:6" x14ac:dyDescent="0.2">
      <c r="A87" s="24" t="s">
        <v>2639</v>
      </c>
      <c r="B87" s="289" t="s">
        <v>2654</v>
      </c>
      <c r="C87" s="289"/>
      <c r="D87" s="289"/>
      <c r="E87" s="289"/>
      <c r="F87" s="183">
        <f>F79</f>
        <v>193.09180000000001</v>
      </c>
    </row>
    <row r="88" spans="1:6" x14ac:dyDescent="0.2">
      <c r="A88" s="24" t="s">
        <v>2647</v>
      </c>
      <c r="B88" s="308" t="s">
        <v>2655</v>
      </c>
      <c r="C88" s="309"/>
      <c r="D88" s="309"/>
      <c r="E88" s="310"/>
      <c r="F88" s="183">
        <f>F83</f>
        <v>0</v>
      </c>
    </row>
    <row r="89" spans="1:6" ht="13.5" thickBot="1" x14ac:dyDescent="0.25">
      <c r="A89" s="311" t="s">
        <v>2637</v>
      </c>
      <c r="B89" s="311"/>
      <c r="C89" s="311"/>
      <c r="D89" s="311"/>
      <c r="E89" s="311"/>
      <c r="F89" s="171">
        <f>SUM(F87:F88)</f>
        <v>193.09180000000001</v>
      </c>
    </row>
    <row r="90" spans="1:6" ht="13.5" thickBot="1" x14ac:dyDescent="0.25">
      <c r="A90" s="312" t="s">
        <v>2656</v>
      </c>
      <c r="B90" s="313"/>
      <c r="C90" s="313"/>
      <c r="D90" s="313"/>
      <c r="E90" s="313"/>
      <c r="F90" s="314"/>
    </row>
    <row r="91" spans="1:6" x14ac:dyDescent="0.2">
      <c r="A91" s="59">
        <v>5</v>
      </c>
      <c r="B91" s="315" t="s">
        <v>2657</v>
      </c>
      <c r="C91" s="315"/>
      <c r="D91" s="315"/>
      <c r="E91" s="59" t="s">
        <v>2608</v>
      </c>
      <c r="F91" s="152" t="s">
        <v>2588</v>
      </c>
    </row>
    <row r="92" spans="1:6" x14ac:dyDescent="0.2">
      <c r="A92" s="24" t="s">
        <v>2557</v>
      </c>
      <c r="B92" s="289" t="s">
        <v>2658</v>
      </c>
      <c r="C92" s="289"/>
      <c r="D92" s="289"/>
      <c r="E92" s="77"/>
      <c r="F92" s="183">
        <f>'Aux - Insumos Sintético'!H8/(12*96)</f>
        <v>13.918986111111114</v>
      </c>
    </row>
    <row r="93" spans="1:6" x14ac:dyDescent="0.2">
      <c r="A93" s="24" t="s">
        <v>2559</v>
      </c>
      <c r="B93" s="289" t="s">
        <v>2151</v>
      </c>
      <c r="C93" s="289"/>
      <c r="D93" s="289"/>
      <c r="E93" s="77"/>
      <c r="F93" s="183">
        <f>'Aux - Insumos Sintético'!H217/(12*6)</f>
        <v>27.985250925925925</v>
      </c>
    </row>
    <row r="94" spans="1:6" x14ac:dyDescent="0.2">
      <c r="A94" s="24" t="s">
        <v>2562</v>
      </c>
      <c r="B94" s="289" t="s">
        <v>2696</v>
      </c>
      <c r="C94" s="289"/>
      <c r="D94" s="289"/>
      <c r="E94" s="78"/>
      <c r="F94" s="183">
        <f>'Aux - Insumos Sintético'!H204/(12*6)</f>
        <v>110.12010708724145</v>
      </c>
    </row>
    <row r="95" spans="1:6" x14ac:dyDescent="0.2">
      <c r="A95" s="24" t="s">
        <v>2564</v>
      </c>
      <c r="B95" s="289"/>
      <c r="C95" s="289"/>
      <c r="D95" s="289"/>
      <c r="E95" s="78"/>
      <c r="F95" s="183"/>
    </row>
    <row r="96" spans="1:6" x14ac:dyDescent="0.2">
      <c r="A96" s="79" t="s">
        <v>2044</v>
      </c>
      <c r="B96" s="80"/>
      <c r="C96" s="80"/>
      <c r="D96" s="80"/>
      <c r="E96" s="67"/>
      <c r="F96" s="159">
        <f>SUM(F92:F95)</f>
        <v>152.02434412427849</v>
      </c>
    </row>
    <row r="97" spans="1:6" ht="13.5" thickBot="1" x14ac:dyDescent="0.25">
      <c r="A97" s="301" t="s">
        <v>2734</v>
      </c>
      <c r="B97" s="301"/>
      <c r="C97" s="301"/>
      <c r="D97" s="301"/>
      <c r="E97" s="301"/>
      <c r="F97" s="301"/>
    </row>
    <row r="98" spans="1:6" ht="13.5" thickBot="1" x14ac:dyDescent="0.25">
      <c r="A98" s="302" t="s">
        <v>2659</v>
      </c>
      <c r="B98" s="303"/>
      <c r="C98" s="303"/>
      <c r="D98" s="303"/>
      <c r="E98" s="303"/>
      <c r="F98" s="304"/>
    </row>
    <row r="99" spans="1:6" x14ac:dyDescent="0.2">
      <c r="A99" s="59">
        <v>6</v>
      </c>
      <c r="B99" s="315" t="s">
        <v>2660</v>
      </c>
      <c r="C99" s="315"/>
      <c r="D99" s="315"/>
      <c r="E99" s="59" t="s">
        <v>2608</v>
      </c>
      <c r="F99" s="164" t="s">
        <v>2588</v>
      </c>
    </row>
    <row r="100" spans="1:6" x14ac:dyDescent="0.2">
      <c r="A100" s="24" t="s">
        <v>2557</v>
      </c>
      <c r="B100" s="308" t="s">
        <v>2661</v>
      </c>
      <c r="C100" s="309"/>
      <c r="D100" s="310"/>
      <c r="E100" s="206">
        <f>ADM</f>
        <v>2.1000000000000001E-2</v>
      </c>
      <c r="F100" s="175">
        <f>ROUND(E100*F116,2)</f>
        <v>74.260000000000005</v>
      </c>
    </row>
    <row r="101" spans="1:6" x14ac:dyDescent="0.2">
      <c r="A101" s="207" t="s">
        <v>2559</v>
      </c>
      <c r="B101" s="387" t="s">
        <v>2662</v>
      </c>
      <c r="C101" s="388"/>
      <c r="D101" s="389"/>
      <c r="E101" s="208">
        <v>2.1000000000000001E-2</v>
      </c>
      <c r="F101" s="209">
        <f>ROUND((F116+F100)*E101,2)</f>
        <v>75.819999999999993</v>
      </c>
    </row>
    <row r="102" spans="1:6" x14ac:dyDescent="0.2">
      <c r="A102" s="199" t="s">
        <v>2562</v>
      </c>
      <c r="B102" s="391" t="s">
        <v>2663</v>
      </c>
      <c r="C102" s="392"/>
      <c r="D102" s="393"/>
      <c r="E102" s="200">
        <f>SUM(E103:E105)</f>
        <v>0.13219999999999998</v>
      </c>
      <c r="F102" s="201">
        <f>F103+F105</f>
        <v>561.55999999999995</v>
      </c>
    </row>
    <row r="103" spans="1:6" ht="34.5" customHeight="1" x14ac:dyDescent="0.2">
      <c r="A103" s="81"/>
      <c r="B103" s="43" t="s">
        <v>2664</v>
      </c>
      <c r="C103" s="383" t="str">
        <f>"PIS "&amp;(PIS*100)&amp;"% + COFINS "&amp;(CONFINS*100)&amp;"% + CPRB "&amp;(CPRB*100)&amp;"%"</f>
        <v>PIS 0,66% + COFINS 3,06% + CPRB 4,5%</v>
      </c>
      <c r="D103" s="384"/>
      <c r="E103" s="186">
        <f>PIS+CONFINS+CPRB</f>
        <v>8.2199999999999995E-2</v>
      </c>
      <c r="F103" s="88">
        <f>ROUND(($F$116+$F$100+$F$101)/(1-$E$102)*E103,2)</f>
        <v>349.17</v>
      </c>
    </row>
    <row r="104" spans="1:6" ht="24" customHeight="1" x14ac:dyDescent="0.2">
      <c r="A104" s="81"/>
      <c r="B104" s="43" t="s">
        <v>2665</v>
      </c>
      <c r="C104" s="383"/>
      <c r="D104" s="384"/>
      <c r="E104" s="186">
        <v>0</v>
      </c>
      <c r="F104" s="88">
        <f>($F$117+$F$101+$F$102)/(1-$E$103)*E104</f>
        <v>0</v>
      </c>
    </row>
    <row r="105" spans="1:6" x14ac:dyDescent="0.2">
      <c r="A105" s="81"/>
      <c r="B105" s="43" t="s">
        <v>2666</v>
      </c>
      <c r="C105" s="385" t="s">
        <v>2667</v>
      </c>
      <c r="D105" s="386"/>
      <c r="E105" s="186">
        <f>ISS</f>
        <v>0.05</v>
      </c>
      <c r="F105" s="88">
        <f>ROUND(($F$116+$F$100+$F$101)/(1-$E$102)*E105,2)</f>
        <v>212.39</v>
      </c>
    </row>
    <row r="106" spans="1:6" x14ac:dyDescent="0.2">
      <c r="A106" s="297" t="s">
        <v>2663</v>
      </c>
      <c r="B106" s="298"/>
      <c r="C106" s="298"/>
      <c r="D106" s="299"/>
      <c r="E106" s="212"/>
      <c r="F106" s="162">
        <f>F100+F101+F102</f>
        <v>711.63999999999987</v>
      </c>
    </row>
    <row r="107" spans="1:6" x14ac:dyDescent="0.2">
      <c r="A107" s="300" t="s">
        <v>2668</v>
      </c>
      <c r="B107" s="300"/>
      <c r="C107" s="300"/>
      <c r="D107" s="300"/>
      <c r="E107" s="300"/>
      <c r="F107" s="300"/>
    </row>
    <row r="108" spans="1:6" x14ac:dyDescent="0.2">
      <c r="A108" s="286" t="s">
        <v>2669</v>
      </c>
      <c r="B108" s="286"/>
      <c r="C108" s="286"/>
      <c r="D108" s="286"/>
      <c r="E108" s="286"/>
      <c r="F108" s="286"/>
    </row>
    <row r="109" spans="1:6" x14ac:dyDescent="0.2">
      <c r="A109" s="287" t="s">
        <v>2670</v>
      </c>
      <c r="B109" s="287"/>
      <c r="C109" s="287"/>
      <c r="D109" s="287"/>
      <c r="E109" s="287"/>
      <c r="F109" s="287"/>
    </row>
    <row r="110" spans="1:6" x14ac:dyDescent="0.2">
      <c r="A110" s="288" t="s">
        <v>2671</v>
      </c>
      <c r="B110" s="288"/>
      <c r="C110" s="288"/>
      <c r="D110" s="288"/>
      <c r="E110" s="288"/>
      <c r="F110" s="202" t="s">
        <v>2672</v>
      </c>
    </row>
    <row r="111" spans="1:6" x14ac:dyDescent="0.2">
      <c r="A111" s="28" t="s">
        <v>2557</v>
      </c>
      <c r="B111" s="382" t="s">
        <v>2673</v>
      </c>
      <c r="C111" s="382"/>
      <c r="D111" s="382"/>
      <c r="E111" s="382"/>
      <c r="F111" s="203">
        <f>F31</f>
        <v>1738</v>
      </c>
    </row>
    <row r="112" spans="1:6" x14ac:dyDescent="0.2">
      <c r="A112" s="27" t="s">
        <v>2559</v>
      </c>
      <c r="B112" s="380" t="s">
        <v>2674</v>
      </c>
      <c r="C112" s="380"/>
      <c r="D112" s="380"/>
      <c r="E112" s="380"/>
      <c r="F112" s="204">
        <f>F61</f>
        <v>1348.9244644160001</v>
      </c>
    </row>
    <row r="113" spans="1:6" x14ac:dyDescent="0.2">
      <c r="A113" s="27" t="s">
        <v>2562</v>
      </c>
      <c r="B113" s="380" t="s">
        <v>2675</v>
      </c>
      <c r="C113" s="380"/>
      <c r="D113" s="380"/>
      <c r="E113" s="380"/>
      <c r="F113" s="204">
        <f>F70</f>
        <v>104.15024092</v>
      </c>
    </row>
    <row r="114" spans="1:6" x14ac:dyDescent="0.2">
      <c r="A114" s="27" t="s">
        <v>2564</v>
      </c>
      <c r="B114" s="380" t="s">
        <v>2676</v>
      </c>
      <c r="C114" s="380"/>
      <c r="D114" s="380"/>
      <c r="E114" s="380"/>
      <c r="F114" s="204">
        <f>F89</f>
        <v>193.09180000000001</v>
      </c>
    </row>
    <row r="115" spans="1:6" x14ac:dyDescent="0.2">
      <c r="A115" s="27" t="s">
        <v>2593</v>
      </c>
      <c r="B115" s="380" t="s">
        <v>2677</v>
      </c>
      <c r="C115" s="380"/>
      <c r="D115" s="380"/>
      <c r="E115" s="380"/>
      <c r="F115" s="204">
        <f>F96</f>
        <v>152.02434412427849</v>
      </c>
    </row>
    <row r="116" spans="1:6" x14ac:dyDescent="0.2">
      <c r="A116" s="381" t="s">
        <v>2678</v>
      </c>
      <c r="B116" s="381"/>
      <c r="C116" s="381"/>
      <c r="D116" s="381"/>
      <c r="E116" s="381"/>
      <c r="F116" s="205">
        <f>SUM(F111:F115)</f>
        <v>3536.1908494602785</v>
      </c>
    </row>
    <row r="117" spans="1:6" x14ac:dyDescent="0.2">
      <c r="A117" s="27" t="s">
        <v>2593</v>
      </c>
      <c r="B117" s="380" t="s">
        <v>2679</v>
      </c>
      <c r="C117" s="380"/>
      <c r="D117" s="380"/>
      <c r="E117" s="380"/>
      <c r="F117" s="204">
        <f>F106</f>
        <v>711.63999999999987</v>
      </c>
    </row>
    <row r="118" spans="1:6" x14ac:dyDescent="0.2">
      <c r="A118" s="285" t="s">
        <v>2680</v>
      </c>
      <c r="B118" s="285"/>
      <c r="C118" s="285"/>
      <c r="D118" s="285"/>
      <c r="E118" s="285"/>
      <c r="F118" s="188">
        <f>ROUND(F117+F116,2)</f>
        <v>4247.83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Planilha13">
    <tabColor theme="5" tint="0.39997558519241921"/>
    <pageSetUpPr fitToPage="1"/>
  </sheetPr>
  <dimension ref="A1:F118"/>
  <sheetViews>
    <sheetView view="pageBreakPreview" topLeftCell="A94" zoomScaleNormal="100" zoomScaleSheetLayoutView="100" workbookViewId="0">
      <selection activeCell="F21" sqref="F21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7" bestFit="1" customWidth="1"/>
    <col min="7" max="16384" width="9.28515625" style="1"/>
  </cols>
  <sheetData>
    <row r="1" spans="1:6" x14ac:dyDescent="0.2">
      <c r="A1" s="287" t="s">
        <v>2553</v>
      </c>
      <c r="B1" s="390"/>
      <c r="C1" s="390"/>
      <c r="D1" s="390"/>
      <c r="E1" s="390"/>
      <c r="F1" s="390"/>
    </row>
    <row r="2" spans="1:6" x14ac:dyDescent="0.2">
      <c r="A2" s="287"/>
      <c r="B2" s="287"/>
      <c r="C2" s="287"/>
      <c r="D2" s="287"/>
      <c r="E2" s="287"/>
      <c r="F2" s="287"/>
    </row>
    <row r="3" spans="1:6" x14ac:dyDescent="0.2">
      <c r="A3" s="287" t="s">
        <v>2554</v>
      </c>
      <c r="B3" s="287"/>
      <c r="C3" s="287"/>
      <c r="D3" s="287"/>
      <c r="E3" s="287"/>
      <c r="F3" s="287"/>
    </row>
    <row r="4" spans="1:6" x14ac:dyDescent="0.2">
      <c r="A4" s="287" t="s">
        <v>2555</v>
      </c>
      <c r="B4" s="287"/>
      <c r="C4" s="287"/>
      <c r="D4" s="287"/>
      <c r="E4" s="287"/>
      <c r="F4" s="287"/>
    </row>
    <row r="5" spans="1:6" x14ac:dyDescent="0.2">
      <c r="A5" s="53"/>
      <c r="B5" s="53"/>
      <c r="C5" s="53"/>
      <c r="D5" s="53"/>
      <c r="E5" s="53"/>
      <c r="F5" s="155"/>
    </row>
    <row r="6" spans="1:6" x14ac:dyDescent="0.2">
      <c r="A6" s="376"/>
      <c r="B6" s="376"/>
      <c r="C6" s="376"/>
      <c r="D6" s="376"/>
      <c r="E6" s="376"/>
      <c r="F6" s="376"/>
    </row>
    <row r="7" spans="1:6" x14ac:dyDescent="0.2">
      <c r="A7" s="377" t="s">
        <v>2556</v>
      </c>
      <c r="B7" s="377"/>
      <c r="C7" s="377"/>
      <c r="D7" s="377"/>
      <c r="E7" s="377"/>
      <c r="F7" s="377"/>
    </row>
    <row r="8" spans="1:6" x14ac:dyDescent="0.2">
      <c r="A8" s="18" t="s">
        <v>2557</v>
      </c>
      <c r="B8" s="372" t="s">
        <v>2558</v>
      </c>
      <c r="C8" s="264"/>
      <c r="D8" s="264"/>
      <c r="E8" s="265"/>
      <c r="F8" s="174">
        <f ca="1">TODAY()</f>
        <v>44208</v>
      </c>
    </row>
    <row r="9" spans="1:6" x14ac:dyDescent="0.2">
      <c r="A9" s="18" t="s">
        <v>2559</v>
      </c>
      <c r="B9" s="372" t="s">
        <v>2560</v>
      </c>
      <c r="C9" s="264"/>
      <c r="D9" s="264"/>
      <c r="E9" s="265"/>
      <c r="F9" s="146" t="s">
        <v>2561</v>
      </c>
    </row>
    <row r="10" spans="1:6" ht="25.5" x14ac:dyDescent="0.2">
      <c r="A10" s="18" t="s">
        <v>2562</v>
      </c>
      <c r="B10" s="372" t="s">
        <v>2563</v>
      </c>
      <c r="C10" s="264"/>
      <c r="D10" s="264"/>
      <c r="E10" s="265"/>
      <c r="F10" s="147" t="s">
        <v>2738</v>
      </c>
    </row>
    <row r="11" spans="1:6" x14ac:dyDescent="0.2">
      <c r="A11" s="18" t="s">
        <v>2564</v>
      </c>
      <c r="B11" s="372" t="s">
        <v>2565</v>
      </c>
      <c r="C11" s="264"/>
      <c r="D11" s="264"/>
      <c r="E11" s="265"/>
      <c r="F11" s="146" t="s">
        <v>2566</v>
      </c>
    </row>
    <row r="12" spans="1:6" x14ac:dyDescent="0.2">
      <c r="A12" s="373" t="s">
        <v>2567</v>
      </c>
      <c r="B12" s="373"/>
      <c r="C12" s="373"/>
      <c r="D12" s="373"/>
      <c r="E12" s="373"/>
      <c r="F12" s="373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48" t="s">
        <v>2573</v>
      </c>
    </row>
    <row r="14" spans="1:6" ht="25.5" x14ac:dyDescent="0.2">
      <c r="A14" s="54">
        <v>1</v>
      </c>
      <c r="B14" s="176" t="s">
        <v>24</v>
      </c>
      <c r="C14" s="24" t="s">
        <v>2574</v>
      </c>
      <c r="D14" s="177" t="s">
        <v>2575</v>
      </c>
      <c r="E14" s="57" t="s">
        <v>2576</v>
      </c>
      <c r="F14" s="178">
        <v>4</v>
      </c>
    </row>
    <row r="15" spans="1:6" x14ac:dyDescent="0.2">
      <c r="A15" s="287" t="s">
        <v>2577</v>
      </c>
      <c r="B15" s="287"/>
      <c r="C15" s="287"/>
      <c r="D15" s="287"/>
      <c r="E15" s="287"/>
      <c r="F15" s="287"/>
    </row>
    <row r="16" spans="1:6" x14ac:dyDescent="0.2">
      <c r="A16" s="58" t="s">
        <v>2578</v>
      </c>
    </row>
    <row r="17" spans="1:6" x14ac:dyDescent="0.2">
      <c r="A17" s="24">
        <v>1</v>
      </c>
      <c r="B17" s="289" t="s">
        <v>2579</v>
      </c>
      <c r="C17" s="289"/>
      <c r="D17" s="289"/>
      <c r="E17" s="308"/>
      <c r="F17" s="179" t="s">
        <v>2580</v>
      </c>
    </row>
    <row r="18" spans="1:6" x14ac:dyDescent="0.2">
      <c r="A18" s="24">
        <v>2</v>
      </c>
      <c r="B18" s="308" t="s">
        <v>2581</v>
      </c>
      <c r="C18" s="309"/>
      <c r="D18" s="309"/>
      <c r="E18" s="309"/>
      <c r="F18" s="179" t="s">
        <v>2706</v>
      </c>
    </row>
    <row r="19" spans="1:6" x14ac:dyDescent="0.2">
      <c r="A19" s="24">
        <v>3</v>
      </c>
      <c r="B19" s="378" t="s">
        <v>2583</v>
      </c>
      <c r="C19" s="379"/>
      <c r="D19" s="379"/>
      <c r="E19" s="379"/>
      <c r="F19" s="181">
        <v>1738</v>
      </c>
    </row>
    <row r="20" spans="1:6" ht="27" customHeight="1" x14ac:dyDescent="0.2">
      <c r="A20" s="24">
        <v>4</v>
      </c>
      <c r="B20" s="308" t="s">
        <v>2584</v>
      </c>
      <c r="C20" s="309"/>
      <c r="D20" s="309"/>
      <c r="E20" s="309"/>
      <c r="F20" s="182" t="str">
        <f>B14</f>
        <v>Operador Plantonista Diurno – Elétrica</v>
      </c>
    </row>
    <row r="21" spans="1:6" ht="13.5" thickBot="1" x14ac:dyDescent="0.25">
      <c r="A21" s="24">
        <v>5</v>
      </c>
      <c r="B21" s="308" t="s">
        <v>2585</v>
      </c>
      <c r="C21" s="309"/>
      <c r="D21" s="309"/>
      <c r="E21" s="310"/>
      <c r="F21" s="432">
        <v>43952</v>
      </c>
    </row>
    <row r="22" spans="1:6" ht="13.5" thickBot="1" x14ac:dyDescent="0.25">
      <c r="A22" s="369" t="s">
        <v>2586</v>
      </c>
      <c r="B22" s="370"/>
      <c r="C22" s="370"/>
      <c r="D22" s="370"/>
      <c r="E22" s="370"/>
      <c r="F22" s="371"/>
    </row>
    <row r="23" spans="1:6" x14ac:dyDescent="0.2">
      <c r="A23" s="59">
        <v>1</v>
      </c>
      <c r="B23" s="367" t="s">
        <v>2587</v>
      </c>
      <c r="C23" s="368"/>
      <c r="D23" s="368"/>
      <c r="E23" s="368"/>
      <c r="F23" s="149" t="s">
        <v>2588</v>
      </c>
    </row>
    <row r="24" spans="1:6" x14ac:dyDescent="0.2">
      <c r="A24" s="24" t="s">
        <v>2557</v>
      </c>
      <c r="B24" s="308" t="s">
        <v>2589</v>
      </c>
      <c r="C24" s="309"/>
      <c r="D24" s="309"/>
      <c r="E24" s="309"/>
      <c r="F24" s="183">
        <f>F19</f>
        <v>1738</v>
      </c>
    </row>
    <row r="25" spans="1:6" x14ac:dyDescent="0.2">
      <c r="A25" s="24" t="s">
        <v>2559</v>
      </c>
      <c r="B25" s="308" t="s">
        <v>2689</v>
      </c>
      <c r="C25" s="309"/>
      <c r="D25" s="309"/>
      <c r="E25" s="309"/>
      <c r="F25" s="183">
        <f>F24*0.3</f>
        <v>521.4</v>
      </c>
    </row>
    <row r="26" spans="1:6" x14ac:dyDescent="0.2">
      <c r="A26" s="24" t="s">
        <v>2562</v>
      </c>
      <c r="B26" s="308" t="s">
        <v>2591</v>
      </c>
      <c r="C26" s="309"/>
      <c r="D26" s="309"/>
      <c r="E26" s="309"/>
      <c r="F26" s="183">
        <v>0</v>
      </c>
    </row>
    <row r="27" spans="1:6" x14ac:dyDescent="0.2">
      <c r="A27" s="24" t="s">
        <v>2564</v>
      </c>
      <c r="B27" s="308" t="s">
        <v>2592</v>
      </c>
      <c r="C27" s="309"/>
      <c r="D27" s="309"/>
      <c r="E27" s="309"/>
      <c r="F27" s="183">
        <v>0</v>
      </c>
    </row>
    <row r="28" spans="1:6" x14ac:dyDescent="0.2">
      <c r="A28" s="24" t="s">
        <v>2593</v>
      </c>
      <c r="B28" s="308" t="s">
        <v>2594</v>
      </c>
      <c r="C28" s="309"/>
      <c r="D28" s="309"/>
      <c r="E28" s="309"/>
      <c r="F28" s="183">
        <v>0</v>
      </c>
    </row>
    <row r="29" spans="1:6" x14ac:dyDescent="0.2">
      <c r="A29" s="24" t="s">
        <v>2595</v>
      </c>
      <c r="B29" s="308" t="s">
        <v>2596</v>
      </c>
      <c r="C29" s="309"/>
      <c r="D29" s="309"/>
      <c r="E29" s="309"/>
      <c r="F29" s="183">
        <v>0</v>
      </c>
    </row>
    <row r="30" spans="1:6" x14ac:dyDescent="0.2">
      <c r="A30" s="35" t="s">
        <v>2597</v>
      </c>
      <c r="B30" s="308" t="s">
        <v>2598</v>
      </c>
      <c r="C30" s="309"/>
      <c r="D30" s="309"/>
      <c r="E30" s="309"/>
      <c r="F30" s="183">
        <v>0</v>
      </c>
    </row>
    <row r="31" spans="1:6" ht="13.5" thickBot="1" x14ac:dyDescent="0.25">
      <c r="A31" s="360" t="s">
        <v>2599</v>
      </c>
      <c r="B31" s="361"/>
      <c r="C31" s="362"/>
      <c r="D31" s="362"/>
      <c r="E31" s="363"/>
      <c r="F31" s="158">
        <f>SUM(F24:F30)</f>
        <v>2259.4</v>
      </c>
    </row>
    <row r="32" spans="1:6" ht="13.5" thickBot="1" x14ac:dyDescent="0.25">
      <c r="A32" s="364" t="s">
        <v>2600</v>
      </c>
      <c r="B32" s="365"/>
      <c r="C32" s="365"/>
      <c r="D32" s="365"/>
      <c r="E32" s="365"/>
      <c r="F32" s="366"/>
    </row>
    <row r="33" spans="1:6" x14ac:dyDescent="0.2">
      <c r="A33" s="61" t="s">
        <v>2601</v>
      </c>
      <c r="B33" s="367" t="s">
        <v>2602</v>
      </c>
      <c r="C33" s="368"/>
      <c r="D33" s="368"/>
      <c r="E33" s="368"/>
      <c r="F33" s="149" t="s">
        <v>2588</v>
      </c>
    </row>
    <row r="34" spans="1:6" x14ac:dyDescent="0.2">
      <c r="A34" s="24" t="s">
        <v>2557</v>
      </c>
      <c r="B34" s="316" t="s">
        <v>2603</v>
      </c>
      <c r="C34" s="317"/>
      <c r="D34" s="318"/>
      <c r="E34" s="184">
        <v>8.3299999999999999E-2</v>
      </c>
      <c r="F34" s="183">
        <f>E34*F31</f>
        <v>188.20802</v>
      </c>
    </row>
    <row r="35" spans="1:6" x14ac:dyDescent="0.2">
      <c r="A35" s="24" t="s">
        <v>2559</v>
      </c>
      <c r="B35" s="316" t="s">
        <v>2604</v>
      </c>
      <c r="C35" s="317"/>
      <c r="D35" s="318"/>
      <c r="E35" s="184">
        <v>0.1111</v>
      </c>
      <c r="F35" s="183">
        <f>E35*F31</f>
        <v>251.01934000000003</v>
      </c>
    </row>
    <row r="36" spans="1:6" x14ac:dyDescent="0.2">
      <c r="A36" s="324" t="s">
        <v>2605</v>
      </c>
      <c r="B36" s="325"/>
      <c r="C36" s="325"/>
      <c r="D36" s="326"/>
      <c r="E36" s="189">
        <f>SUM(E34:E35)</f>
        <v>0.19440000000000002</v>
      </c>
      <c r="F36" s="164">
        <f>SUM(F34:F35)</f>
        <v>439.22736000000003</v>
      </c>
    </row>
    <row r="37" spans="1:6" x14ac:dyDescent="0.2">
      <c r="A37" s="62" t="s">
        <v>2606</v>
      </c>
      <c r="B37" s="357" t="s">
        <v>2607</v>
      </c>
      <c r="C37" s="358"/>
      <c r="D37" s="359"/>
      <c r="E37" s="62" t="s">
        <v>2608</v>
      </c>
      <c r="F37" s="150" t="s">
        <v>2588</v>
      </c>
    </row>
    <row r="38" spans="1:6" x14ac:dyDescent="0.2">
      <c r="A38" s="41" t="s">
        <v>2557</v>
      </c>
      <c r="B38" s="348" t="s">
        <v>2609</v>
      </c>
      <c r="C38" s="349"/>
      <c r="D38" s="350"/>
      <c r="E38" s="185">
        <f>TOTAL!J2</f>
        <v>0</v>
      </c>
      <c r="F38" s="160">
        <f>E38*$F$31</f>
        <v>0</v>
      </c>
    </row>
    <row r="39" spans="1:6" x14ac:dyDescent="0.2">
      <c r="A39" s="41" t="s">
        <v>2559</v>
      </c>
      <c r="B39" s="348" t="s">
        <v>2610</v>
      </c>
      <c r="C39" s="349"/>
      <c r="D39" s="350"/>
      <c r="E39" s="185">
        <v>1.4999999999999999E-2</v>
      </c>
      <c r="F39" s="160">
        <f>E39*($F$31+$F$36)</f>
        <v>40.479410399999999</v>
      </c>
    </row>
    <row r="40" spans="1:6" x14ac:dyDescent="0.2">
      <c r="A40" s="41" t="s">
        <v>2562</v>
      </c>
      <c r="B40" s="348" t="s">
        <v>2611</v>
      </c>
      <c r="C40" s="349"/>
      <c r="D40" s="350"/>
      <c r="E40" s="185">
        <v>0.01</v>
      </c>
      <c r="F40" s="160">
        <f t="shared" ref="F40:F45" si="0">E40*($F$31+$F$36)</f>
        <v>26.986273600000001</v>
      </c>
    </row>
    <row r="41" spans="1:6" x14ac:dyDescent="0.2">
      <c r="A41" s="41" t="s">
        <v>2564</v>
      </c>
      <c r="B41" s="348" t="s">
        <v>2612</v>
      </c>
      <c r="C41" s="349"/>
      <c r="D41" s="350"/>
      <c r="E41" s="185">
        <v>2E-3</v>
      </c>
      <c r="F41" s="160">
        <f t="shared" si="0"/>
        <v>5.3972547200000003</v>
      </c>
    </row>
    <row r="42" spans="1:6" x14ac:dyDescent="0.2">
      <c r="A42" s="41" t="s">
        <v>2593</v>
      </c>
      <c r="B42" s="348" t="s">
        <v>2613</v>
      </c>
      <c r="C42" s="349"/>
      <c r="D42" s="350"/>
      <c r="E42" s="185">
        <v>2.5000000000000001E-2</v>
      </c>
      <c r="F42" s="160">
        <f t="shared" si="0"/>
        <v>67.465683999999996</v>
      </c>
    </row>
    <row r="43" spans="1:6" x14ac:dyDescent="0.2">
      <c r="A43" s="28" t="s">
        <v>2595</v>
      </c>
      <c r="B43" s="351" t="s">
        <v>2614</v>
      </c>
      <c r="C43" s="352"/>
      <c r="D43" s="353"/>
      <c r="E43" s="185">
        <v>0.08</v>
      </c>
      <c r="F43" s="160">
        <f t="shared" si="0"/>
        <v>215.8901888</v>
      </c>
    </row>
    <row r="44" spans="1:6" x14ac:dyDescent="0.2">
      <c r="A44" s="41" t="s">
        <v>2597</v>
      </c>
      <c r="B44" s="348" t="s">
        <v>2761</v>
      </c>
      <c r="C44" s="349"/>
      <c r="D44" s="350"/>
      <c r="E44" s="185">
        <f>3%*0.926</f>
        <v>2.7779999999999999E-2</v>
      </c>
      <c r="F44" s="160">
        <f t="shared" si="0"/>
        <v>74.967868060800001</v>
      </c>
    </row>
    <row r="45" spans="1:6" x14ac:dyDescent="0.2">
      <c r="A45" s="41" t="s">
        <v>1983</v>
      </c>
      <c r="B45" s="348" t="s">
        <v>2615</v>
      </c>
      <c r="C45" s="349"/>
      <c r="D45" s="350"/>
      <c r="E45" s="185">
        <v>6.0000000000000001E-3</v>
      </c>
      <c r="F45" s="160">
        <f t="shared" si="0"/>
        <v>16.191764160000002</v>
      </c>
    </row>
    <row r="46" spans="1:6" x14ac:dyDescent="0.2">
      <c r="A46" s="354" t="s">
        <v>2044</v>
      </c>
      <c r="B46" s="355"/>
      <c r="C46" s="355"/>
      <c r="D46" s="356"/>
      <c r="E46" s="63">
        <f>SUM(E38:E45)</f>
        <v>0.16578000000000001</v>
      </c>
      <c r="F46" s="161">
        <f>SUM(F38:F45)</f>
        <v>447.37844374080004</v>
      </c>
    </row>
    <row r="47" spans="1:6" x14ac:dyDescent="0.2">
      <c r="A47" s="64" t="s">
        <v>2616</v>
      </c>
      <c r="B47" s="337" t="s">
        <v>2617</v>
      </c>
      <c r="C47" s="317"/>
      <c r="D47" s="317"/>
      <c r="E47" s="318"/>
      <c r="F47" s="151" t="s">
        <v>2588</v>
      </c>
    </row>
    <row r="48" spans="1:6" x14ac:dyDescent="0.2">
      <c r="A48" s="24" t="s">
        <v>2557</v>
      </c>
      <c r="B48" s="316" t="s">
        <v>2618</v>
      </c>
      <c r="C48" s="317"/>
      <c r="D48" s="346" t="s">
        <v>2739</v>
      </c>
      <c r="E48" s="347"/>
      <c r="F48" s="183">
        <f>(2*5.5*15)</f>
        <v>165</v>
      </c>
    </row>
    <row r="49" spans="1:6" x14ac:dyDescent="0.2">
      <c r="A49" s="24" t="s">
        <v>2559</v>
      </c>
      <c r="B49" s="308" t="s">
        <v>2748</v>
      </c>
      <c r="C49" s="309"/>
      <c r="D49" s="309"/>
      <c r="E49" s="310"/>
      <c r="F49" s="183">
        <f>ROUND(15*(16.95*0.91),2)</f>
        <v>231.37</v>
      </c>
    </row>
    <row r="50" spans="1:6" x14ac:dyDescent="0.2">
      <c r="A50" s="24" t="s">
        <v>2562</v>
      </c>
      <c r="B50" s="308" t="s">
        <v>2749</v>
      </c>
      <c r="C50" s="309"/>
      <c r="D50" s="309"/>
      <c r="E50" s="310"/>
      <c r="F50" s="183">
        <f>ROUND(15*3.89,2)</f>
        <v>58.35</v>
      </c>
    </row>
    <row r="51" spans="1:6" x14ac:dyDescent="0.2">
      <c r="A51" s="24" t="s">
        <v>2564</v>
      </c>
      <c r="B51" s="308" t="s">
        <v>2619</v>
      </c>
      <c r="C51" s="309"/>
      <c r="D51" s="309"/>
      <c r="E51" s="310"/>
      <c r="F51" s="183"/>
    </row>
    <row r="52" spans="1:6" x14ac:dyDescent="0.2">
      <c r="A52" s="24" t="s">
        <v>2593</v>
      </c>
      <c r="B52" s="308" t="s">
        <v>2620</v>
      </c>
      <c r="C52" s="309"/>
      <c r="D52" s="309"/>
      <c r="E52" s="310"/>
      <c r="F52" s="183"/>
    </row>
    <row r="53" spans="1:6" x14ac:dyDescent="0.2">
      <c r="A53" s="324" t="s">
        <v>2621</v>
      </c>
      <c r="B53" s="325"/>
      <c r="C53" s="325"/>
      <c r="D53" s="325"/>
      <c r="E53" s="326"/>
      <c r="F53" s="188">
        <f>SUM(F48:F52)</f>
        <v>454.72</v>
      </c>
    </row>
    <row r="54" spans="1:6" x14ac:dyDescent="0.2">
      <c r="A54" s="300" t="s">
        <v>2622</v>
      </c>
      <c r="B54" s="300"/>
      <c r="C54" s="300"/>
      <c r="D54" s="300"/>
      <c r="E54" s="300"/>
      <c r="F54" s="300"/>
    </row>
    <row r="55" spans="1:6" ht="13.5" thickBot="1" x14ac:dyDescent="0.25">
      <c r="A55" s="345" t="s">
        <v>2623</v>
      </c>
      <c r="B55" s="345"/>
      <c r="C55" s="345"/>
      <c r="D55" s="345"/>
      <c r="E55" s="345"/>
      <c r="F55" s="345"/>
    </row>
    <row r="56" spans="1:6" ht="13.5" thickBot="1" x14ac:dyDescent="0.25">
      <c r="A56" s="302" t="s">
        <v>2624</v>
      </c>
      <c r="B56" s="303"/>
      <c r="C56" s="303"/>
      <c r="D56" s="303"/>
      <c r="E56" s="303"/>
      <c r="F56" s="304"/>
    </row>
    <row r="57" spans="1:6" x14ac:dyDescent="0.2">
      <c r="A57" s="60">
        <v>2</v>
      </c>
      <c r="B57" s="320" t="s">
        <v>2625</v>
      </c>
      <c r="C57" s="321"/>
      <c r="D57" s="321"/>
      <c r="E57" s="322"/>
      <c r="F57" s="152" t="s">
        <v>2588</v>
      </c>
    </row>
    <row r="58" spans="1:6" x14ac:dyDescent="0.2">
      <c r="A58" s="64" t="s">
        <v>2601</v>
      </c>
      <c r="B58" s="339" t="s">
        <v>2626</v>
      </c>
      <c r="C58" s="340"/>
      <c r="D58" s="340"/>
      <c r="E58" s="341"/>
      <c r="F58" s="165">
        <f>F36</f>
        <v>439.22736000000003</v>
      </c>
    </row>
    <row r="59" spans="1:6" x14ac:dyDescent="0.2">
      <c r="A59" s="64" t="s">
        <v>2606</v>
      </c>
      <c r="B59" s="339" t="s">
        <v>2627</v>
      </c>
      <c r="C59" s="340"/>
      <c r="D59" s="340"/>
      <c r="E59" s="341"/>
      <c r="F59" s="165">
        <f>F46</f>
        <v>447.37844374080004</v>
      </c>
    </row>
    <row r="60" spans="1:6" x14ac:dyDescent="0.2">
      <c r="A60" s="64" t="s">
        <v>2616</v>
      </c>
      <c r="B60" s="339" t="s">
        <v>2628</v>
      </c>
      <c r="C60" s="340"/>
      <c r="D60" s="340"/>
      <c r="E60" s="341"/>
      <c r="F60" s="165">
        <f>F53</f>
        <v>454.72</v>
      </c>
    </row>
    <row r="61" spans="1:6" ht="13.5" thickBot="1" x14ac:dyDescent="0.25">
      <c r="A61" s="66"/>
      <c r="B61" s="342" t="s">
        <v>2044</v>
      </c>
      <c r="C61" s="343"/>
      <c r="D61" s="343"/>
      <c r="E61" s="344"/>
      <c r="F61" s="166">
        <f>SUM(F58:F60)</f>
        <v>1341.3258037408</v>
      </c>
    </row>
    <row r="62" spans="1:6" ht="13.5" thickBot="1" x14ac:dyDescent="0.25">
      <c r="A62" s="302" t="s">
        <v>2629</v>
      </c>
      <c r="B62" s="303"/>
      <c r="C62" s="303"/>
      <c r="D62" s="303"/>
      <c r="E62" s="303"/>
      <c r="F62" s="304"/>
    </row>
    <row r="63" spans="1:6" x14ac:dyDescent="0.2">
      <c r="A63" s="65">
        <v>3</v>
      </c>
      <c r="B63" s="305" t="s">
        <v>2630</v>
      </c>
      <c r="C63" s="306"/>
      <c r="D63" s="307"/>
      <c r="E63" s="65" t="s">
        <v>2608</v>
      </c>
      <c r="F63" s="151" t="s">
        <v>2588</v>
      </c>
    </row>
    <row r="64" spans="1:6" x14ac:dyDescent="0.2">
      <c r="A64" s="24" t="s">
        <v>2557</v>
      </c>
      <c r="B64" s="308" t="s">
        <v>2631</v>
      </c>
      <c r="C64" s="309"/>
      <c r="D64" s="310"/>
      <c r="E64" s="186">
        <v>1.8100000000000002E-2</v>
      </c>
      <c r="F64" s="88">
        <f>$F$31*E64</f>
        <v>40.895140000000005</v>
      </c>
    </row>
    <row r="65" spans="1:6" x14ac:dyDescent="0.2">
      <c r="A65" s="24" t="s">
        <v>2559</v>
      </c>
      <c r="B65" s="308" t="s">
        <v>2632</v>
      </c>
      <c r="C65" s="309"/>
      <c r="D65" s="310"/>
      <c r="E65" s="186">
        <v>1.4E-3</v>
      </c>
      <c r="F65" s="88">
        <f>F64*E65</f>
        <v>5.7253196000000006E-2</v>
      </c>
    </row>
    <row r="66" spans="1:6" ht="25.5" customHeight="1" x14ac:dyDescent="0.2">
      <c r="A66" s="24" t="s">
        <v>2562</v>
      </c>
      <c r="B66" s="308" t="s">
        <v>2633</v>
      </c>
      <c r="C66" s="309"/>
      <c r="D66" s="310"/>
      <c r="E66" s="186">
        <v>3.4700000000000002E-2</v>
      </c>
      <c r="F66" s="88">
        <f>E66*$F$31</f>
        <v>78.401180000000011</v>
      </c>
    </row>
    <row r="67" spans="1:6" x14ac:dyDescent="0.2">
      <c r="A67" s="24" t="s">
        <v>2564</v>
      </c>
      <c r="B67" s="308" t="s">
        <v>2634</v>
      </c>
      <c r="C67" s="309"/>
      <c r="D67" s="310"/>
      <c r="E67" s="186">
        <v>1.9E-3</v>
      </c>
      <c r="F67" s="88">
        <f>E67*$F$31</f>
        <v>4.2928600000000001</v>
      </c>
    </row>
    <row r="68" spans="1:6" ht="22.5" customHeight="1" x14ac:dyDescent="0.2">
      <c r="A68" s="24" t="s">
        <v>2593</v>
      </c>
      <c r="B68" s="308" t="s">
        <v>2635</v>
      </c>
      <c r="C68" s="309"/>
      <c r="D68" s="310"/>
      <c r="E68" s="186">
        <v>6.9999999999999999E-4</v>
      </c>
      <c r="F68" s="88">
        <f>E68*$F$31</f>
        <v>1.58158</v>
      </c>
    </row>
    <row r="69" spans="1:6" ht="27" customHeight="1" x14ac:dyDescent="0.2">
      <c r="A69" s="24" t="s">
        <v>2595</v>
      </c>
      <c r="B69" s="308" t="s">
        <v>2636</v>
      </c>
      <c r="C69" s="309"/>
      <c r="D69" s="310"/>
      <c r="E69" s="186">
        <v>4.4999999999999997E-3</v>
      </c>
      <c r="F69" s="88">
        <f>$F$31*E69</f>
        <v>10.167299999999999</v>
      </c>
    </row>
    <row r="70" spans="1:6" ht="13.5" thickBot="1" x14ac:dyDescent="0.25">
      <c r="A70" s="333" t="s">
        <v>2637</v>
      </c>
      <c r="B70" s="334"/>
      <c r="C70" s="334"/>
      <c r="D70" s="335"/>
      <c r="E70" s="67">
        <f>SUM(E64:E69)</f>
        <v>6.1299999999999993E-2</v>
      </c>
      <c r="F70" s="163">
        <f>SUM(F64:F69)</f>
        <v>135.39531319600002</v>
      </c>
    </row>
    <row r="71" spans="1:6" ht="13.5" thickBot="1" x14ac:dyDescent="0.25">
      <c r="A71" s="302" t="s">
        <v>2638</v>
      </c>
      <c r="B71" s="303"/>
      <c r="C71" s="303"/>
      <c r="D71" s="303"/>
      <c r="E71" s="303"/>
      <c r="F71" s="304"/>
    </row>
    <row r="72" spans="1:6" x14ac:dyDescent="0.2">
      <c r="A72" s="68" t="s">
        <v>2639</v>
      </c>
      <c r="B72" s="336" t="s">
        <v>2640</v>
      </c>
      <c r="C72" s="337"/>
      <c r="D72" s="338"/>
      <c r="E72" s="65" t="s">
        <v>2608</v>
      </c>
      <c r="F72" s="153" t="s">
        <v>2588</v>
      </c>
    </row>
    <row r="73" spans="1:6" x14ac:dyDescent="0.2">
      <c r="A73" s="69" t="s">
        <v>2557</v>
      </c>
      <c r="B73" s="323" t="s">
        <v>2641</v>
      </c>
      <c r="C73" s="309"/>
      <c r="D73" s="310"/>
      <c r="E73" s="187">
        <v>9.0749999999999997E-2</v>
      </c>
      <c r="F73" s="167">
        <f t="shared" ref="F73:F78" si="1">E73*$F$31</f>
        <v>205.04055</v>
      </c>
    </row>
    <row r="74" spans="1:6" x14ac:dyDescent="0.2">
      <c r="A74" s="69" t="s">
        <v>2559</v>
      </c>
      <c r="B74" s="323" t="s">
        <v>2642</v>
      </c>
      <c r="C74" s="309"/>
      <c r="D74" s="310"/>
      <c r="E74" s="187">
        <v>1.6299999999999999E-2</v>
      </c>
      <c r="F74" s="167">
        <f t="shared" si="1"/>
        <v>36.828219999999995</v>
      </c>
    </row>
    <row r="75" spans="1:6" x14ac:dyDescent="0.2">
      <c r="A75" s="69" t="s">
        <v>2562</v>
      </c>
      <c r="B75" s="323" t="s">
        <v>2643</v>
      </c>
      <c r="C75" s="309"/>
      <c r="D75" s="310"/>
      <c r="E75" s="187">
        <v>2.0000000000000001E-4</v>
      </c>
      <c r="F75" s="167">
        <f t="shared" si="1"/>
        <v>0.45188000000000006</v>
      </c>
    </row>
    <row r="76" spans="1:6" ht="29.25" customHeight="1" x14ac:dyDescent="0.2">
      <c r="A76" s="69" t="s">
        <v>2564</v>
      </c>
      <c r="B76" s="323" t="s">
        <v>2644</v>
      </c>
      <c r="C76" s="309"/>
      <c r="D76" s="310"/>
      <c r="E76" s="187">
        <v>3.3E-3</v>
      </c>
      <c r="F76" s="167">
        <f t="shared" si="1"/>
        <v>7.4560200000000005</v>
      </c>
    </row>
    <row r="77" spans="1:6" ht="26.25" customHeight="1" x14ac:dyDescent="0.2">
      <c r="A77" s="69" t="s">
        <v>2593</v>
      </c>
      <c r="B77" s="323" t="s">
        <v>2645</v>
      </c>
      <c r="C77" s="309"/>
      <c r="D77" s="310"/>
      <c r="E77" s="187">
        <v>5.5000000000000003E-4</v>
      </c>
      <c r="F77" s="167">
        <f t="shared" si="1"/>
        <v>1.2426700000000002</v>
      </c>
    </row>
    <row r="78" spans="1:6" ht="27.75" customHeight="1" x14ac:dyDescent="0.2">
      <c r="A78" s="69" t="s">
        <v>2595</v>
      </c>
      <c r="B78" s="323" t="s">
        <v>2646</v>
      </c>
      <c r="C78" s="309"/>
      <c r="D78" s="310"/>
      <c r="E78" s="187">
        <v>0</v>
      </c>
      <c r="F78" s="167">
        <f t="shared" si="1"/>
        <v>0</v>
      </c>
    </row>
    <row r="79" spans="1:6" ht="13.5" thickBot="1" x14ac:dyDescent="0.25">
      <c r="A79" s="324" t="s">
        <v>2637</v>
      </c>
      <c r="B79" s="325"/>
      <c r="C79" s="325"/>
      <c r="D79" s="326"/>
      <c r="E79" s="67">
        <f>SUM(E73:E78)</f>
        <v>0.11109999999999999</v>
      </c>
      <c r="F79" s="168">
        <f>SUM(F73:F78)</f>
        <v>251.01933999999997</v>
      </c>
    </row>
    <row r="80" spans="1:6" ht="13.5" thickBot="1" x14ac:dyDescent="0.25">
      <c r="A80" s="70" t="s">
        <v>2647</v>
      </c>
      <c r="B80" s="327" t="s">
        <v>2648</v>
      </c>
      <c r="C80" s="328"/>
      <c r="D80" s="329"/>
      <c r="E80" s="71" t="s">
        <v>2608</v>
      </c>
      <c r="F80" s="154" t="s">
        <v>2588</v>
      </c>
    </row>
    <row r="81" spans="1:6" x14ac:dyDescent="0.2">
      <c r="A81" s="33" t="s">
        <v>2557</v>
      </c>
      <c r="B81" s="330" t="s">
        <v>2649</v>
      </c>
      <c r="C81" s="331"/>
      <c r="D81" s="332"/>
      <c r="E81" s="72"/>
      <c r="F81" s="169"/>
    </row>
    <row r="82" spans="1:6" x14ac:dyDescent="0.2">
      <c r="A82" s="36"/>
      <c r="B82" s="316" t="s">
        <v>2650</v>
      </c>
      <c r="C82" s="317"/>
      <c r="D82" s="318"/>
      <c r="E82" s="36"/>
      <c r="F82" s="143"/>
    </row>
    <row r="83" spans="1:6" x14ac:dyDescent="0.2">
      <c r="A83" s="73"/>
      <c r="B83" s="74" t="s">
        <v>2044</v>
      </c>
      <c r="C83" s="75"/>
      <c r="D83" s="76"/>
      <c r="E83" s="73"/>
      <c r="F83" s="170"/>
    </row>
    <row r="84" spans="1:6" ht="30" customHeight="1" thickBot="1" x14ac:dyDescent="0.25">
      <c r="A84" s="319" t="s">
        <v>2651</v>
      </c>
      <c r="B84" s="319"/>
      <c r="C84" s="319"/>
      <c r="D84" s="319"/>
      <c r="E84" s="319"/>
      <c r="F84" s="319"/>
    </row>
    <row r="85" spans="1:6" ht="13.5" thickBot="1" x14ac:dyDescent="0.25">
      <c r="A85" s="302" t="s">
        <v>2652</v>
      </c>
      <c r="B85" s="303"/>
      <c r="C85" s="303"/>
      <c r="D85" s="303"/>
      <c r="E85" s="303"/>
      <c r="F85" s="304"/>
    </row>
    <row r="86" spans="1:6" x14ac:dyDescent="0.2">
      <c r="A86" s="60">
        <v>4</v>
      </c>
      <c r="B86" s="320" t="s">
        <v>2653</v>
      </c>
      <c r="C86" s="321"/>
      <c r="D86" s="321"/>
      <c r="E86" s="322"/>
      <c r="F86" s="152" t="s">
        <v>2588</v>
      </c>
    </row>
    <row r="87" spans="1:6" x14ac:dyDescent="0.2">
      <c r="A87" s="24" t="s">
        <v>2639</v>
      </c>
      <c r="B87" s="289" t="s">
        <v>2654</v>
      </c>
      <c r="C87" s="289"/>
      <c r="D87" s="289"/>
      <c r="E87" s="289"/>
      <c r="F87" s="183">
        <f>F79</f>
        <v>251.01933999999997</v>
      </c>
    </row>
    <row r="88" spans="1:6" x14ac:dyDescent="0.2">
      <c r="A88" s="24" t="s">
        <v>2647</v>
      </c>
      <c r="B88" s="308" t="s">
        <v>2655</v>
      </c>
      <c r="C88" s="309"/>
      <c r="D88" s="309"/>
      <c r="E88" s="310"/>
      <c r="F88" s="183">
        <f>F83</f>
        <v>0</v>
      </c>
    </row>
    <row r="89" spans="1:6" ht="13.5" thickBot="1" x14ac:dyDescent="0.25">
      <c r="A89" s="311" t="s">
        <v>2637</v>
      </c>
      <c r="B89" s="311"/>
      <c r="C89" s="311"/>
      <c r="D89" s="311"/>
      <c r="E89" s="311"/>
      <c r="F89" s="171">
        <f>SUM(F87:F88)</f>
        <v>251.01933999999997</v>
      </c>
    </row>
    <row r="90" spans="1:6" ht="13.5" thickBot="1" x14ac:dyDescent="0.25">
      <c r="A90" s="312" t="s">
        <v>2656</v>
      </c>
      <c r="B90" s="313"/>
      <c r="C90" s="313"/>
      <c r="D90" s="313"/>
      <c r="E90" s="313"/>
      <c r="F90" s="314"/>
    </row>
    <row r="91" spans="1:6" x14ac:dyDescent="0.2">
      <c r="A91" s="59">
        <v>5</v>
      </c>
      <c r="B91" s="315" t="s">
        <v>2657</v>
      </c>
      <c r="C91" s="315"/>
      <c r="D91" s="315"/>
      <c r="E91" s="59" t="s">
        <v>2608</v>
      </c>
      <c r="F91" s="152" t="s">
        <v>2588</v>
      </c>
    </row>
    <row r="92" spans="1:6" x14ac:dyDescent="0.2">
      <c r="A92" s="24" t="s">
        <v>2557</v>
      </c>
      <c r="B92" s="289" t="s">
        <v>2658</v>
      </c>
      <c r="C92" s="289"/>
      <c r="D92" s="289"/>
      <c r="E92" s="77"/>
      <c r="F92" s="183">
        <f>'Aux - Insumos Sintético'!H8/(12*96)</f>
        <v>13.918986111111114</v>
      </c>
    </row>
    <row r="93" spans="1:6" x14ac:dyDescent="0.2">
      <c r="A93" s="24" t="s">
        <v>2559</v>
      </c>
      <c r="B93" s="289" t="s">
        <v>2151</v>
      </c>
      <c r="C93" s="289"/>
      <c r="D93" s="289"/>
      <c r="E93" s="77"/>
      <c r="F93" s="183">
        <f>'Aux - Insumos Sintético'!H106/(12*23)</f>
        <v>46.929823160957397</v>
      </c>
    </row>
    <row r="94" spans="1:6" x14ac:dyDescent="0.2">
      <c r="A94" s="24" t="s">
        <v>2562</v>
      </c>
      <c r="B94" s="289" t="s">
        <v>2696</v>
      </c>
      <c r="C94" s="289"/>
      <c r="D94" s="289"/>
      <c r="E94" s="78"/>
      <c r="F94" s="183">
        <f>'Aux - Insumos Sintético'!H96/(12*23)</f>
        <v>38.177034459732518</v>
      </c>
    </row>
    <row r="95" spans="1:6" x14ac:dyDescent="0.2">
      <c r="A95" s="24" t="s">
        <v>2564</v>
      </c>
      <c r="B95" s="289"/>
      <c r="C95" s="289"/>
      <c r="D95" s="289"/>
      <c r="E95" s="78"/>
      <c r="F95" s="183"/>
    </row>
    <row r="96" spans="1:6" x14ac:dyDescent="0.2">
      <c r="A96" s="79" t="s">
        <v>2044</v>
      </c>
      <c r="B96" s="80"/>
      <c r="C96" s="80"/>
      <c r="D96" s="80"/>
      <c r="E96" s="67"/>
      <c r="F96" s="159">
        <f>SUM(F92:F95)</f>
        <v>99.025843731801018</v>
      </c>
    </row>
    <row r="97" spans="1:6" ht="13.5" thickBot="1" x14ac:dyDescent="0.25">
      <c r="A97" s="301" t="s">
        <v>2734</v>
      </c>
      <c r="B97" s="301"/>
      <c r="C97" s="301"/>
      <c r="D97" s="301"/>
      <c r="E97" s="301"/>
      <c r="F97" s="301"/>
    </row>
    <row r="98" spans="1:6" ht="13.5" thickBot="1" x14ac:dyDescent="0.25">
      <c r="A98" s="302" t="s">
        <v>2659</v>
      </c>
      <c r="B98" s="303"/>
      <c r="C98" s="303"/>
      <c r="D98" s="303"/>
      <c r="E98" s="303"/>
      <c r="F98" s="304"/>
    </row>
    <row r="99" spans="1:6" x14ac:dyDescent="0.2">
      <c r="A99" s="59">
        <v>6</v>
      </c>
      <c r="B99" s="315" t="s">
        <v>2660</v>
      </c>
      <c r="C99" s="315"/>
      <c r="D99" s="315"/>
      <c r="E99" s="59" t="s">
        <v>2608</v>
      </c>
      <c r="F99" s="164" t="s">
        <v>2588</v>
      </c>
    </row>
    <row r="100" spans="1:6" x14ac:dyDescent="0.2">
      <c r="A100" s="24" t="s">
        <v>2557</v>
      </c>
      <c r="B100" s="308" t="s">
        <v>2661</v>
      </c>
      <c r="C100" s="309"/>
      <c r="D100" s="310"/>
      <c r="E100" s="206">
        <v>2.0899999999999998E-2</v>
      </c>
      <c r="F100" s="175">
        <f>ROUND(E100*F116,2)</f>
        <v>85.4</v>
      </c>
    </row>
    <row r="101" spans="1:6" x14ac:dyDescent="0.2">
      <c r="A101" s="207" t="s">
        <v>2559</v>
      </c>
      <c r="B101" s="387" t="s">
        <v>2662</v>
      </c>
      <c r="C101" s="388"/>
      <c r="D101" s="389"/>
      <c r="E101" s="208">
        <v>0.02</v>
      </c>
      <c r="F101" s="209">
        <f>ROUND((F116+F100)*E101,2)</f>
        <v>83.43</v>
      </c>
    </row>
    <row r="102" spans="1:6" x14ac:dyDescent="0.2">
      <c r="A102" s="199" t="s">
        <v>2562</v>
      </c>
      <c r="B102" s="391" t="s">
        <v>2663</v>
      </c>
      <c r="C102" s="392"/>
      <c r="D102" s="393"/>
      <c r="E102" s="200">
        <f>SUM(E103:E105)</f>
        <v>0.13219999999999998</v>
      </c>
      <c r="F102" s="201">
        <f>F103+F105</f>
        <v>648.20000000000005</v>
      </c>
    </row>
    <row r="103" spans="1:6" ht="34.5" customHeight="1" x14ac:dyDescent="0.2">
      <c r="A103" s="81"/>
      <c r="B103" s="43" t="s">
        <v>2664</v>
      </c>
      <c r="C103" s="383" t="str">
        <f>"PIS "&amp;(PIS*100)&amp;"% + COFINS "&amp;(CONFINS*100)&amp;"% + CPRB "&amp;(CPRB*100)&amp;"%"</f>
        <v>PIS 0,66% + COFINS 3,06% + CPRB 4,5%</v>
      </c>
      <c r="D103" s="384"/>
      <c r="E103" s="186">
        <f>PIS+CONFINS+CPRB</f>
        <v>8.2199999999999995E-2</v>
      </c>
      <c r="F103" s="88">
        <f>ROUND(($F$116+$F$100+$F$101)/(1-$E$102)*E103,2)</f>
        <v>403.04</v>
      </c>
    </row>
    <row r="104" spans="1:6" ht="24" customHeight="1" x14ac:dyDescent="0.2">
      <c r="A104" s="81"/>
      <c r="B104" s="43" t="s">
        <v>2665</v>
      </c>
      <c r="C104" s="383"/>
      <c r="D104" s="384"/>
      <c r="E104" s="186">
        <v>0</v>
      </c>
      <c r="F104" s="88">
        <f>($F$117+$F$101+$F$102)/(1-$E$103)*E104</f>
        <v>0</v>
      </c>
    </row>
    <row r="105" spans="1:6" x14ac:dyDescent="0.2">
      <c r="A105" s="81"/>
      <c r="B105" s="43" t="s">
        <v>2666</v>
      </c>
      <c r="C105" s="385" t="s">
        <v>2667</v>
      </c>
      <c r="D105" s="386"/>
      <c r="E105" s="186">
        <f>ISS</f>
        <v>0.05</v>
      </c>
      <c r="F105" s="88">
        <f>ROUND(($F$116+$F$100+$F$101)/(1-$E$102)*E105,2)</f>
        <v>245.16</v>
      </c>
    </row>
    <row r="106" spans="1:6" x14ac:dyDescent="0.2">
      <c r="A106" s="297" t="s">
        <v>2663</v>
      </c>
      <c r="B106" s="298"/>
      <c r="C106" s="298"/>
      <c r="D106" s="299"/>
      <c r="E106" s="212"/>
      <c r="F106" s="162">
        <f>F100+F101+F102</f>
        <v>817.03000000000009</v>
      </c>
    </row>
    <row r="107" spans="1:6" x14ac:dyDescent="0.2">
      <c r="A107" s="300" t="s">
        <v>2668</v>
      </c>
      <c r="B107" s="300"/>
      <c r="C107" s="300"/>
      <c r="D107" s="300"/>
      <c r="E107" s="300"/>
      <c r="F107" s="300"/>
    </row>
    <row r="108" spans="1:6" x14ac:dyDescent="0.2">
      <c r="A108" s="286" t="s">
        <v>2669</v>
      </c>
      <c r="B108" s="286"/>
      <c r="C108" s="286"/>
      <c r="D108" s="286"/>
      <c r="E108" s="286"/>
      <c r="F108" s="286"/>
    </row>
    <row r="109" spans="1:6" x14ac:dyDescent="0.2">
      <c r="A109" s="287" t="s">
        <v>2670</v>
      </c>
      <c r="B109" s="287"/>
      <c r="C109" s="287"/>
      <c r="D109" s="287"/>
      <c r="E109" s="287"/>
      <c r="F109" s="287"/>
    </row>
    <row r="110" spans="1:6" x14ac:dyDescent="0.2">
      <c r="A110" s="288" t="s">
        <v>2671</v>
      </c>
      <c r="B110" s="288"/>
      <c r="C110" s="288"/>
      <c r="D110" s="288"/>
      <c r="E110" s="288"/>
      <c r="F110" s="202" t="s">
        <v>2672</v>
      </c>
    </row>
    <row r="111" spans="1:6" x14ac:dyDescent="0.2">
      <c r="A111" s="28" t="s">
        <v>2557</v>
      </c>
      <c r="B111" s="382" t="s">
        <v>2673</v>
      </c>
      <c r="C111" s="382"/>
      <c r="D111" s="382"/>
      <c r="E111" s="382"/>
      <c r="F111" s="203">
        <f>F31</f>
        <v>2259.4</v>
      </c>
    </row>
    <row r="112" spans="1:6" x14ac:dyDescent="0.2">
      <c r="A112" s="27" t="s">
        <v>2559</v>
      </c>
      <c r="B112" s="380" t="s">
        <v>2674</v>
      </c>
      <c r="C112" s="380"/>
      <c r="D112" s="380"/>
      <c r="E112" s="380"/>
      <c r="F112" s="204">
        <f>F61</f>
        <v>1341.3258037408</v>
      </c>
    </row>
    <row r="113" spans="1:6" x14ac:dyDescent="0.2">
      <c r="A113" s="27" t="s">
        <v>2562</v>
      </c>
      <c r="B113" s="380" t="s">
        <v>2675</v>
      </c>
      <c r="C113" s="380"/>
      <c r="D113" s="380"/>
      <c r="E113" s="380"/>
      <c r="F113" s="204">
        <f>F70</f>
        <v>135.39531319600002</v>
      </c>
    </row>
    <row r="114" spans="1:6" x14ac:dyDescent="0.2">
      <c r="A114" s="27" t="s">
        <v>2564</v>
      </c>
      <c r="B114" s="380" t="s">
        <v>2676</v>
      </c>
      <c r="C114" s="380"/>
      <c r="D114" s="380"/>
      <c r="E114" s="380"/>
      <c r="F114" s="204">
        <f>F89</f>
        <v>251.01933999999997</v>
      </c>
    </row>
    <row r="115" spans="1:6" x14ac:dyDescent="0.2">
      <c r="A115" s="27" t="s">
        <v>2593</v>
      </c>
      <c r="B115" s="380" t="s">
        <v>2677</v>
      </c>
      <c r="C115" s="380"/>
      <c r="D115" s="380"/>
      <c r="E115" s="380"/>
      <c r="F115" s="204">
        <f>F96</f>
        <v>99.025843731801018</v>
      </c>
    </row>
    <row r="116" spans="1:6" x14ac:dyDescent="0.2">
      <c r="A116" s="381" t="s">
        <v>2678</v>
      </c>
      <c r="B116" s="381"/>
      <c r="C116" s="381"/>
      <c r="D116" s="381"/>
      <c r="E116" s="381"/>
      <c r="F116" s="205">
        <f>SUM(F111:F115)</f>
        <v>4086.1663006686013</v>
      </c>
    </row>
    <row r="117" spans="1:6" x14ac:dyDescent="0.2">
      <c r="A117" s="27" t="s">
        <v>2593</v>
      </c>
      <c r="B117" s="380" t="s">
        <v>2679</v>
      </c>
      <c r="C117" s="380"/>
      <c r="D117" s="380"/>
      <c r="E117" s="380"/>
      <c r="F117" s="204">
        <f>F106</f>
        <v>817.03000000000009</v>
      </c>
    </row>
    <row r="118" spans="1:6" x14ac:dyDescent="0.2">
      <c r="A118" s="285" t="s">
        <v>2680</v>
      </c>
      <c r="B118" s="285"/>
      <c r="C118" s="285"/>
      <c r="D118" s="285"/>
      <c r="E118" s="285"/>
      <c r="F118" s="188">
        <f>ROUND(F117+F116,2)</f>
        <v>4903.2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Planilha14">
    <tabColor theme="5" tint="-0.249977111117893"/>
    <pageSetUpPr fitToPage="1"/>
  </sheetPr>
  <dimension ref="A1:F118"/>
  <sheetViews>
    <sheetView view="pageBreakPreview" topLeftCell="A95" zoomScaleNormal="100" zoomScaleSheetLayoutView="100" workbookViewId="0">
      <selection activeCell="F21" sqref="F21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7" bestFit="1" customWidth="1"/>
    <col min="7" max="16384" width="9.28515625" style="1"/>
  </cols>
  <sheetData>
    <row r="1" spans="1:6" x14ac:dyDescent="0.2">
      <c r="A1" s="287" t="s">
        <v>2553</v>
      </c>
      <c r="B1" s="390"/>
      <c r="C1" s="390"/>
      <c r="D1" s="390"/>
      <c r="E1" s="390"/>
      <c r="F1" s="390"/>
    </row>
    <row r="2" spans="1:6" x14ac:dyDescent="0.2">
      <c r="A2" s="287"/>
      <c r="B2" s="287"/>
      <c r="C2" s="287"/>
      <c r="D2" s="287"/>
      <c r="E2" s="287"/>
      <c r="F2" s="287"/>
    </row>
    <row r="3" spans="1:6" x14ac:dyDescent="0.2">
      <c r="A3" s="287" t="s">
        <v>2554</v>
      </c>
      <c r="B3" s="287"/>
      <c r="C3" s="287"/>
      <c r="D3" s="287"/>
      <c r="E3" s="287"/>
      <c r="F3" s="287"/>
    </row>
    <row r="4" spans="1:6" x14ac:dyDescent="0.2">
      <c r="A4" s="287" t="s">
        <v>2555</v>
      </c>
      <c r="B4" s="287"/>
      <c r="C4" s="287"/>
      <c r="D4" s="287"/>
      <c r="E4" s="287"/>
      <c r="F4" s="287"/>
    </row>
    <row r="5" spans="1:6" x14ac:dyDescent="0.2">
      <c r="A5" s="53"/>
      <c r="B5" s="53"/>
      <c r="C5" s="53"/>
      <c r="D5" s="53"/>
      <c r="E5" s="53"/>
      <c r="F5" s="155"/>
    </row>
    <row r="6" spans="1:6" x14ac:dyDescent="0.2">
      <c r="A6" s="376"/>
      <c r="B6" s="376"/>
      <c r="C6" s="376"/>
      <c r="D6" s="376"/>
      <c r="E6" s="376"/>
      <c r="F6" s="376"/>
    </row>
    <row r="7" spans="1:6" x14ac:dyDescent="0.2">
      <c r="A7" s="377" t="s">
        <v>2556</v>
      </c>
      <c r="B7" s="377"/>
      <c r="C7" s="377"/>
      <c r="D7" s="377"/>
      <c r="E7" s="377"/>
      <c r="F7" s="377"/>
    </row>
    <row r="8" spans="1:6" x14ac:dyDescent="0.2">
      <c r="A8" s="18" t="s">
        <v>2557</v>
      </c>
      <c r="B8" s="372" t="s">
        <v>2558</v>
      </c>
      <c r="C8" s="264"/>
      <c r="D8" s="264"/>
      <c r="E8" s="265"/>
      <c r="F8" s="174">
        <f ca="1">TODAY()</f>
        <v>44208</v>
      </c>
    </row>
    <row r="9" spans="1:6" x14ac:dyDescent="0.2">
      <c r="A9" s="18" t="s">
        <v>2559</v>
      </c>
      <c r="B9" s="372" t="s">
        <v>2560</v>
      </c>
      <c r="C9" s="264"/>
      <c r="D9" s="264"/>
      <c r="E9" s="265"/>
      <c r="F9" s="146" t="s">
        <v>2561</v>
      </c>
    </row>
    <row r="10" spans="1:6" ht="25.5" x14ac:dyDescent="0.2">
      <c r="A10" s="18" t="s">
        <v>2562</v>
      </c>
      <c r="B10" s="372" t="s">
        <v>2563</v>
      </c>
      <c r="C10" s="264"/>
      <c r="D10" s="264"/>
      <c r="E10" s="265"/>
      <c r="F10" s="147" t="s">
        <v>2738</v>
      </c>
    </row>
    <row r="11" spans="1:6" x14ac:dyDescent="0.2">
      <c r="A11" s="18" t="s">
        <v>2564</v>
      </c>
      <c r="B11" s="372" t="s">
        <v>2565</v>
      </c>
      <c r="C11" s="264"/>
      <c r="D11" s="264"/>
      <c r="E11" s="265"/>
      <c r="F11" s="146" t="s">
        <v>2566</v>
      </c>
    </row>
    <row r="12" spans="1:6" x14ac:dyDescent="0.2">
      <c r="A12" s="373" t="s">
        <v>2567</v>
      </c>
      <c r="B12" s="373"/>
      <c r="C12" s="373"/>
      <c r="D12" s="373"/>
      <c r="E12" s="373"/>
      <c r="F12" s="373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48" t="s">
        <v>2573</v>
      </c>
    </row>
    <row r="14" spans="1:6" ht="25.5" x14ac:dyDescent="0.2">
      <c r="A14" s="54">
        <v>1</v>
      </c>
      <c r="B14" s="176" t="s">
        <v>2707</v>
      </c>
      <c r="C14" s="24" t="s">
        <v>2574</v>
      </c>
      <c r="D14" s="177" t="s">
        <v>2575</v>
      </c>
      <c r="E14" s="57" t="s">
        <v>2576</v>
      </c>
      <c r="F14" s="178">
        <v>4</v>
      </c>
    </row>
    <row r="15" spans="1:6" x14ac:dyDescent="0.2">
      <c r="A15" s="287" t="s">
        <v>2577</v>
      </c>
      <c r="B15" s="287"/>
      <c r="C15" s="287"/>
      <c r="D15" s="287"/>
      <c r="E15" s="287"/>
      <c r="F15" s="287"/>
    </row>
    <row r="16" spans="1:6" x14ac:dyDescent="0.2">
      <c r="A16" s="58" t="s">
        <v>2578</v>
      </c>
    </row>
    <row r="17" spans="1:6" x14ac:dyDescent="0.2">
      <c r="A17" s="24">
        <v>1</v>
      </c>
      <c r="B17" s="289" t="s">
        <v>2579</v>
      </c>
      <c r="C17" s="289"/>
      <c r="D17" s="289"/>
      <c r="E17" s="308"/>
      <c r="F17" s="179" t="s">
        <v>2580</v>
      </c>
    </row>
    <row r="18" spans="1:6" x14ac:dyDescent="0.2">
      <c r="A18" s="24">
        <v>2</v>
      </c>
      <c r="B18" s="308" t="s">
        <v>2581</v>
      </c>
      <c r="C18" s="309"/>
      <c r="D18" s="309"/>
      <c r="E18" s="309"/>
      <c r="F18" s="179" t="s">
        <v>2706</v>
      </c>
    </row>
    <row r="19" spans="1:6" x14ac:dyDescent="0.2">
      <c r="A19" s="24">
        <v>3</v>
      </c>
      <c r="B19" s="378" t="s">
        <v>2583</v>
      </c>
      <c r="C19" s="379"/>
      <c r="D19" s="379"/>
      <c r="E19" s="379"/>
      <c r="F19" s="181">
        <v>1738</v>
      </c>
    </row>
    <row r="20" spans="1:6" ht="27" customHeight="1" x14ac:dyDescent="0.2">
      <c r="A20" s="24">
        <v>4</v>
      </c>
      <c r="B20" s="308" t="s">
        <v>2584</v>
      </c>
      <c r="C20" s="309"/>
      <c r="D20" s="309"/>
      <c r="E20" s="309"/>
      <c r="F20" s="182" t="str">
        <f>B14</f>
        <v>Operador Plantonista Noturno – Elétrica</v>
      </c>
    </row>
    <row r="21" spans="1:6" ht="13.5" thickBot="1" x14ac:dyDescent="0.25">
      <c r="A21" s="24">
        <v>5</v>
      </c>
      <c r="B21" s="308" t="s">
        <v>2585</v>
      </c>
      <c r="C21" s="309"/>
      <c r="D21" s="309"/>
      <c r="E21" s="310"/>
      <c r="F21" s="432">
        <v>43952</v>
      </c>
    </row>
    <row r="22" spans="1:6" ht="13.5" thickBot="1" x14ac:dyDescent="0.25">
      <c r="A22" s="369" t="s">
        <v>2586</v>
      </c>
      <c r="B22" s="370"/>
      <c r="C22" s="370"/>
      <c r="D22" s="370"/>
      <c r="E22" s="370"/>
      <c r="F22" s="371"/>
    </row>
    <row r="23" spans="1:6" x14ac:dyDescent="0.2">
      <c r="A23" s="59">
        <v>1</v>
      </c>
      <c r="B23" s="367" t="s">
        <v>2587</v>
      </c>
      <c r="C23" s="368"/>
      <c r="D23" s="368"/>
      <c r="E23" s="368"/>
      <c r="F23" s="149" t="s">
        <v>2588</v>
      </c>
    </row>
    <row r="24" spans="1:6" x14ac:dyDescent="0.2">
      <c r="A24" s="24" t="s">
        <v>2557</v>
      </c>
      <c r="B24" s="308" t="s">
        <v>2589</v>
      </c>
      <c r="C24" s="309"/>
      <c r="D24" s="309"/>
      <c r="E24" s="309"/>
      <c r="F24" s="183">
        <f>F19</f>
        <v>1738</v>
      </c>
    </row>
    <row r="25" spans="1:6" x14ac:dyDescent="0.2">
      <c r="A25" s="24" t="s">
        <v>2559</v>
      </c>
      <c r="B25" s="308" t="s">
        <v>2689</v>
      </c>
      <c r="C25" s="309"/>
      <c r="D25" s="309"/>
      <c r="E25" s="309"/>
      <c r="F25" s="183">
        <f>F24*0.3</f>
        <v>521.4</v>
      </c>
    </row>
    <row r="26" spans="1:6" x14ac:dyDescent="0.2">
      <c r="A26" s="24" t="s">
        <v>2562</v>
      </c>
      <c r="B26" s="308" t="s">
        <v>2591</v>
      </c>
      <c r="C26" s="309"/>
      <c r="D26" s="309"/>
      <c r="E26" s="309"/>
      <c r="F26" s="183">
        <v>0</v>
      </c>
    </row>
    <row r="27" spans="1:6" x14ac:dyDescent="0.2">
      <c r="A27" s="24" t="s">
        <v>2564</v>
      </c>
      <c r="B27" s="308" t="s">
        <v>2592</v>
      </c>
      <c r="C27" s="309"/>
      <c r="D27" s="309"/>
      <c r="E27" s="309"/>
      <c r="F27" s="183">
        <f>(F24+F25)/220 *0.2*8*15</f>
        <v>246.48</v>
      </c>
    </row>
    <row r="28" spans="1:6" x14ac:dyDescent="0.2">
      <c r="A28" s="24" t="s">
        <v>2593</v>
      </c>
      <c r="B28" s="308" t="s">
        <v>2594</v>
      </c>
      <c r="C28" s="309"/>
      <c r="D28" s="309"/>
      <c r="E28" s="309"/>
      <c r="F28" s="183">
        <v>0</v>
      </c>
    </row>
    <row r="29" spans="1:6" x14ac:dyDescent="0.2">
      <c r="A29" s="24" t="s">
        <v>2595</v>
      </c>
      <c r="B29" s="308" t="s">
        <v>2596</v>
      </c>
      <c r="C29" s="309"/>
      <c r="D29" s="309"/>
      <c r="E29" s="309"/>
      <c r="F29" s="183">
        <v>0</v>
      </c>
    </row>
    <row r="30" spans="1:6" x14ac:dyDescent="0.2">
      <c r="A30" s="35" t="s">
        <v>2597</v>
      </c>
      <c r="B30" s="308" t="s">
        <v>2598</v>
      </c>
      <c r="C30" s="309"/>
      <c r="D30" s="309"/>
      <c r="E30" s="309"/>
      <c r="F30" s="183">
        <v>0</v>
      </c>
    </row>
    <row r="31" spans="1:6" ht="13.5" thickBot="1" x14ac:dyDescent="0.25">
      <c r="A31" s="360" t="s">
        <v>2599</v>
      </c>
      <c r="B31" s="361"/>
      <c r="C31" s="362"/>
      <c r="D31" s="362"/>
      <c r="E31" s="363"/>
      <c r="F31" s="158">
        <f>SUM(F24:F30)</f>
        <v>2505.88</v>
      </c>
    </row>
    <row r="32" spans="1:6" ht="13.5" thickBot="1" x14ac:dyDescent="0.25">
      <c r="A32" s="364" t="s">
        <v>2600</v>
      </c>
      <c r="B32" s="365"/>
      <c r="C32" s="365"/>
      <c r="D32" s="365"/>
      <c r="E32" s="365"/>
      <c r="F32" s="366"/>
    </row>
    <row r="33" spans="1:6" x14ac:dyDescent="0.2">
      <c r="A33" s="61" t="s">
        <v>2601</v>
      </c>
      <c r="B33" s="367" t="s">
        <v>2602</v>
      </c>
      <c r="C33" s="368"/>
      <c r="D33" s="368"/>
      <c r="E33" s="368"/>
      <c r="F33" s="149" t="s">
        <v>2588</v>
      </c>
    </row>
    <row r="34" spans="1:6" x14ac:dyDescent="0.2">
      <c r="A34" s="24" t="s">
        <v>2557</v>
      </c>
      <c r="B34" s="316" t="s">
        <v>2603</v>
      </c>
      <c r="C34" s="317"/>
      <c r="D34" s="318"/>
      <c r="E34" s="184">
        <v>8.3299999999999999E-2</v>
      </c>
      <c r="F34" s="183">
        <f>E34*F31</f>
        <v>208.73980400000002</v>
      </c>
    </row>
    <row r="35" spans="1:6" x14ac:dyDescent="0.2">
      <c r="A35" s="24" t="s">
        <v>2559</v>
      </c>
      <c r="B35" s="316" t="s">
        <v>2604</v>
      </c>
      <c r="C35" s="317"/>
      <c r="D35" s="318"/>
      <c r="E35" s="184">
        <v>0.1111</v>
      </c>
      <c r="F35" s="183">
        <f>E35*F31</f>
        <v>278.40326800000003</v>
      </c>
    </row>
    <row r="36" spans="1:6" x14ac:dyDescent="0.2">
      <c r="A36" s="324" t="s">
        <v>2605</v>
      </c>
      <c r="B36" s="325"/>
      <c r="C36" s="325"/>
      <c r="D36" s="326"/>
      <c r="E36" s="189">
        <f>SUM(E34:E35)</f>
        <v>0.19440000000000002</v>
      </c>
      <c r="F36" s="164">
        <f>SUM(F34:F35)</f>
        <v>487.14307200000007</v>
      </c>
    </row>
    <row r="37" spans="1:6" x14ac:dyDescent="0.2">
      <c r="A37" s="62" t="s">
        <v>2606</v>
      </c>
      <c r="B37" s="357" t="s">
        <v>2607</v>
      </c>
      <c r="C37" s="358"/>
      <c r="D37" s="359"/>
      <c r="E37" s="62" t="s">
        <v>2608</v>
      </c>
      <c r="F37" s="150" t="s">
        <v>2588</v>
      </c>
    </row>
    <row r="38" spans="1:6" x14ac:dyDescent="0.2">
      <c r="A38" s="41" t="s">
        <v>2557</v>
      </c>
      <c r="B38" s="348" t="s">
        <v>2609</v>
      </c>
      <c r="C38" s="349"/>
      <c r="D38" s="350"/>
      <c r="E38" s="185">
        <f>TOTAL!J2</f>
        <v>0</v>
      </c>
      <c r="F38" s="160">
        <f>E38*$F$31</f>
        <v>0</v>
      </c>
    </row>
    <row r="39" spans="1:6" x14ac:dyDescent="0.2">
      <c r="A39" s="41" t="s">
        <v>2559</v>
      </c>
      <c r="B39" s="348" t="s">
        <v>2610</v>
      </c>
      <c r="C39" s="349"/>
      <c r="D39" s="350"/>
      <c r="E39" s="185">
        <v>1.4999999999999999E-2</v>
      </c>
      <c r="F39" s="160">
        <f>E39*($F$31+$F$36)</f>
        <v>44.895346079999996</v>
      </c>
    </row>
    <row r="40" spans="1:6" x14ac:dyDescent="0.2">
      <c r="A40" s="41" t="s">
        <v>2562</v>
      </c>
      <c r="B40" s="348" t="s">
        <v>2611</v>
      </c>
      <c r="C40" s="349"/>
      <c r="D40" s="350"/>
      <c r="E40" s="185">
        <v>0.01</v>
      </c>
      <c r="F40" s="160">
        <f t="shared" ref="F40:F45" si="0">E40*($F$31+$F$36)</f>
        <v>29.930230720000001</v>
      </c>
    </row>
    <row r="41" spans="1:6" x14ac:dyDescent="0.2">
      <c r="A41" s="41" t="s">
        <v>2564</v>
      </c>
      <c r="B41" s="348" t="s">
        <v>2612</v>
      </c>
      <c r="C41" s="349"/>
      <c r="D41" s="350"/>
      <c r="E41" s="185">
        <v>2E-3</v>
      </c>
      <c r="F41" s="160">
        <f t="shared" si="0"/>
        <v>5.9860461440000003</v>
      </c>
    </row>
    <row r="42" spans="1:6" x14ac:dyDescent="0.2">
      <c r="A42" s="41" t="s">
        <v>2593</v>
      </c>
      <c r="B42" s="348" t="s">
        <v>2613</v>
      </c>
      <c r="C42" s="349"/>
      <c r="D42" s="350"/>
      <c r="E42" s="185">
        <v>2.5000000000000001E-2</v>
      </c>
      <c r="F42" s="160">
        <f t="shared" si="0"/>
        <v>74.825576800000007</v>
      </c>
    </row>
    <row r="43" spans="1:6" x14ac:dyDescent="0.2">
      <c r="A43" s="28" t="s">
        <v>2595</v>
      </c>
      <c r="B43" s="351" t="s">
        <v>2614</v>
      </c>
      <c r="C43" s="352"/>
      <c r="D43" s="353"/>
      <c r="E43" s="185">
        <v>0.08</v>
      </c>
      <c r="F43" s="160">
        <f t="shared" si="0"/>
        <v>239.44184576000001</v>
      </c>
    </row>
    <row r="44" spans="1:6" x14ac:dyDescent="0.2">
      <c r="A44" s="41" t="s">
        <v>2597</v>
      </c>
      <c r="B44" s="348" t="s">
        <v>2761</v>
      </c>
      <c r="C44" s="349"/>
      <c r="D44" s="350"/>
      <c r="E44" s="185">
        <f>3%*0.926</f>
        <v>2.7779999999999999E-2</v>
      </c>
      <c r="F44" s="160">
        <f t="shared" si="0"/>
        <v>83.146180940159994</v>
      </c>
    </row>
    <row r="45" spans="1:6" x14ac:dyDescent="0.2">
      <c r="A45" s="41" t="s">
        <v>1983</v>
      </c>
      <c r="B45" s="348" t="s">
        <v>2615</v>
      </c>
      <c r="C45" s="349"/>
      <c r="D45" s="350"/>
      <c r="E45" s="185">
        <v>6.0000000000000001E-3</v>
      </c>
      <c r="F45" s="160">
        <f t="shared" si="0"/>
        <v>17.958138431999998</v>
      </c>
    </row>
    <row r="46" spans="1:6" x14ac:dyDescent="0.2">
      <c r="A46" s="354" t="s">
        <v>2044</v>
      </c>
      <c r="B46" s="355"/>
      <c r="C46" s="355"/>
      <c r="D46" s="356"/>
      <c r="E46" s="63">
        <f>SUM(E38:E45)</f>
        <v>0.16578000000000001</v>
      </c>
      <c r="F46" s="161">
        <f>SUM(F38:F45)</f>
        <v>496.18336487615994</v>
      </c>
    </row>
    <row r="47" spans="1:6" x14ac:dyDescent="0.2">
      <c r="A47" s="64" t="s">
        <v>2616</v>
      </c>
      <c r="B47" s="337" t="s">
        <v>2617</v>
      </c>
      <c r="C47" s="317"/>
      <c r="D47" s="317"/>
      <c r="E47" s="318"/>
      <c r="F47" s="151" t="s">
        <v>2588</v>
      </c>
    </row>
    <row r="48" spans="1:6" x14ac:dyDescent="0.2">
      <c r="A48" s="24" t="s">
        <v>2557</v>
      </c>
      <c r="B48" s="316" t="s">
        <v>2618</v>
      </c>
      <c r="C48" s="317"/>
      <c r="D48" s="346" t="s">
        <v>2739</v>
      </c>
      <c r="E48" s="347"/>
      <c r="F48" s="183">
        <f>(2*5.5*15)</f>
        <v>165</v>
      </c>
    </row>
    <row r="49" spans="1:6" x14ac:dyDescent="0.2">
      <c r="A49" s="24" t="s">
        <v>2559</v>
      </c>
      <c r="B49" s="308" t="s">
        <v>2748</v>
      </c>
      <c r="C49" s="309"/>
      <c r="D49" s="309"/>
      <c r="E49" s="310"/>
      <c r="F49" s="183">
        <f>ROUND(15*(16.95*0.91),2)</f>
        <v>231.37</v>
      </c>
    </row>
    <row r="50" spans="1:6" x14ac:dyDescent="0.2">
      <c r="A50" s="24" t="s">
        <v>2562</v>
      </c>
      <c r="B50" s="308" t="s">
        <v>2749</v>
      </c>
      <c r="C50" s="309"/>
      <c r="D50" s="309"/>
      <c r="E50" s="310"/>
      <c r="F50" s="183">
        <f>ROUND(15*3.89,2)</f>
        <v>58.35</v>
      </c>
    </row>
    <row r="51" spans="1:6" x14ac:dyDescent="0.2">
      <c r="A51" s="24" t="s">
        <v>2564</v>
      </c>
      <c r="B51" s="308" t="s">
        <v>2619</v>
      </c>
      <c r="C51" s="309"/>
      <c r="D51" s="309"/>
      <c r="E51" s="310"/>
      <c r="F51" s="183"/>
    </row>
    <row r="52" spans="1:6" x14ac:dyDescent="0.2">
      <c r="A52" s="24" t="s">
        <v>2593</v>
      </c>
      <c r="B52" s="308" t="s">
        <v>2620</v>
      </c>
      <c r="C52" s="309"/>
      <c r="D52" s="309"/>
      <c r="E52" s="310"/>
      <c r="F52" s="183"/>
    </row>
    <row r="53" spans="1:6" x14ac:dyDescent="0.2">
      <c r="A53" s="324" t="s">
        <v>2621</v>
      </c>
      <c r="B53" s="325"/>
      <c r="C53" s="325"/>
      <c r="D53" s="325"/>
      <c r="E53" s="326"/>
      <c r="F53" s="188">
        <f>SUM(F48:F52)</f>
        <v>454.72</v>
      </c>
    </row>
    <row r="54" spans="1:6" x14ac:dyDescent="0.2">
      <c r="A54" s="300" t="s">
        <v>2622</v>
      </c>
      <c r="B54" s="300"/>
      <c r="C54" s="300"/>
      <c r="D54" s="300"/>
      <c r="E54" s="300"/>
      <c r="F54" s="300"/>
    </row>
    <row r="55" spans="1:6" ht="13.5" thickBot="1" x14ac:dyDescent="0.25">
      <c r="A55" s="345" t="s">
        <v>2623</v>
      </c>
      <c r="B55" s="345"/>
      <c r="C55" s="345"/>
      <c r="D55" s="345"/>
      <c r="E55" s="345"/>
      <c r="F55" s="345"/>
    </row>
    <row r="56" spans="1:6" ht="13.5" thickBot="1" x14ac:dyDescent="0.25">
      <c r="A56" s="302" t="s">
        <v>2624</v>
      </c>
      <c r="B56" s="303"/>
      <c r="C56" s="303"/>
      <c r="D56" s="303"/>
      <c r="E56" s="303"/>
      <c r="F56" s="304"/>
    </row>
    <row r="57" spans="1:6" x14ac:dyDescent="0.2">
      <c r="A57" s="60">
        <v>2</v>
      </c>
      <c r="B57" s="320" t="s">
        <v>2625</v>
      </c>
      <c r="C57" s="321"/>
      <c r="D57" s="321"/>
      <c r="E57" s="322"/>
      <c r="F57" s="152" t="s">
        <v>2588</v>
      </c>
    </row>
    <row r="58" spans="1:6" x14ac:dyDescent="0.2">
      <c r="A58" s="64" t="s">
        <v>2601</v>
      </c>
      <c r="B58" s="339" t="s">
        <v>2626</v>
      </c>
      <c r="C58" s="340"/>
      <c r="D58" s="340"/>
      <c r="E58" s="341"/>
      <c r="F58" s="165">
        <f>F36</f>
        <v>487.14307200000007</v>
      </c>
    </row>
    <row r="59" spans="1:6" x14ac:dyDescent="0.2">
      <c r="A59" s="64" t="s">
        <v>2606</v>
      </c>
      <c r="B59" s="339" t="s">
        <v>2627</v>
      </c>
      <c r="C59" s="340"/>
      <c r="D59" s="340"/>
      <c r="E59" s="341"/>
      <c r="F59" s="165">
        <f>F46</f>
        <v>496.18336487615994</v>
      </c>
    </row>
    <row r="60" spans="1:6" x14ac:dyDescent="0.2">
      <c r="A60" s="64" t="s">
        <v>2616</v>
      </c>
      <c r="B60" s="339" t="s">
        <v>2628</v>
      </c>
      <c r="C60" s="340"/>
      <c r="D60" s="340"/>
      <c r="E60" s="341"/>
      <c r="F60" s="165">
        <f>F53</f>
        <v>454.72</v>
      </c>
    </row>
    <row r="61" spans="1:6" ht="13.5" thickBot="1" x14ac:dyDescent="0.25">
      <c r="A61" s="66"/>
      <c r="B61" s="342" t="s">
        <v>2044</v>
      </c>
      <c r="C61" s="343"/>
      <c r="D61" s="343"/>
      <c r="E61" s="344"/>
      <c r="F61" s="166">
        <f>SUM(F58:F60)</f>
        <v>1438.04643687616</v>
      </c>
    </row>
    <row r="62" spans="1:6" ht="13.5" thickBot="1" x14ac:dyDescent="0.25">
      <c r="A62" s="302" t="s">
        <v>2629</v>
      </c>
      <c r="B62" s="303"/>
      <c r="C62" s="303"/>
      <c r="D62" s="303"/>
      <c r="E62" s="303"/>
      <c r="F62" s="304"/>
    </row>
    <row r="63" spans="1:6" x14ac:dyDescent="0.2">
      <c r="A63" s="65">
        <v>3</v>
      </c>
      <c r="B63" s="305" t="s">
        <v>2630</v>
      </c>
      <c r="C63" s="306"/>
      <c r="D63" s="307"/>
      <c r="E63" s="65" t="s">
        <v>2608</v>
      </c>
      <c r="F63" s="151" t="s">
        <v>2588</v>
      </c>
    </row>
    <row r="64" spans="1:6" x14ac:dyDescent="0.2">
      <c r="A64" s="24" t="s">
        <v>2557</v>
      </c>
      <c r="B64" s="308" t="s">
        <v>2631</v>
      </c>
      <c r="C64" s="309"/>
      <c r="D64" s="310"/>
      <c r="E64" s="186">
        <v>1.8100000000000002E-2</v>
      </c>
      <c r="F64" s="88">
        <f>$F$31*E64</f>
        <v>45.356428000000008</v>
      </c>
    </row>
    <row r="65" spans="1:6" x14ac:dyDescent="0.2">
      <c r="A65" s="24" t="s">
        <v>2559</v>
      </c>
      <c r="B65" s="308" t="s">
        <v>2632</v>
      </c>
      <c r="C65" s="309"/>
      <c r="D65" s="310"/>
      <c r="E65" s="186">
        <v>1.4E-3</v>
      </c>
      <c r="F65" s="88">
        <f>F64*E65</f>
        <v>6.3498999200000017E-2</v>
      </c>
    </row>
    <row r="66" spans="1:6" ht="25.5" customHeight="1" x14ac:dyDescent="0.2">
      <c r="A66" s="24" t="s">
        <v>2562</v>
      </c>
      <c r="B66" s="308" t="s">
        <v>2633</v>
      </c>
      <c r="C66" s="309"/>
      <c r="D66" s="310"/>
      <c r="E66" s="186">
        <v>3.4700000000000002E-2</v>
      </c>
      <c r="F66" s="88">
        <f>E66*$F$31</f>
        <v>86.954036000000002</v>
      </c>
    </row>
    <row r="67" spans="1:6" x14ac:dyDescent="0.2">
      <c r="A67" s="24" t="s">
        <v>2564</v>
      </c>
      <c r="B67" s="308" t="s">
        <v>2634</v>
      </c>
      <c r="C67" s="309"/>
      <c r="D67" s="310"/>
      <c r="E67" s="186">
        <v>1.9E-3</v>
      </c>
      <c r="F67" s="88">
        <f>E67*$F$31</f>
        <v>4.7611720000000002</v>
      </c>
    </row>
    <row r="68" spans="1:6" ht="22.5" customHeight="1" x14ac:dyDescent="0.2">
      <c r="A68" s="24" t="s">
        <v>2593</v>
      </c>
      <c r="B68" s="308" t="s">
        <v>2635</v>
      </c>
      <c r="C68" s="309"/>
      <c r="D68" s="310"/>
      <c r="E68" s="186">
        <v>6.9999999999999999E-4</v>
      </c>
      <c r="F68" s="88">
        <f>E68*$F$31</f>
        <v>1.754116</v>
      </c>
    </row>
    <row r="69" spans="1:6" ht="27" customHeight="1" x14ac:dyDescent="0.2">
      <c r="A69" s="24" t="s">
        <v>2595</v>
      </c>
      <c r="B69" s="308" t="s">
        <v>2636</v>
      </c>
      <c r="C69" s="309"/>
      <c r="D69" s="310"/>
      <c r="E69" s="186">
        <v>4.4999999999999997E-3</v>
      </c>
      <c r="F69" s="88">
        <f>$F$31*E69</f>
        <v>11.27646</v>
      </c>
    </row>
    <row r="70" spans="1:6" ht="13.5" thickBot="1" x14ac:dyDescent="0.25">
      <c r="A70" s="333" t="s">
        <v>2637</v>
      </c>
      <c r="B70" s="334"/>
      <c r="C70" s="334"/>
      <c r="D70" s="335"/>
      <c r="E70" s="67">
        <f>SUM(E64:E69)</f>
        <v>6.1299999999999993E-2</v>
      </c>
      <c r="F70" s="163">
        <f>SUM(F64:F69)</f>
        <v>150.16571099920003</v>
      </c>
    </row>
    <row r="71" spans="1:6" ht="13.5" thickBot="1" x14ac:dyDescent="0.25">
      <c r="A71" s="302" t="s">
        <v>2638</v>
      </c>
      <c r="B71" s="303"/>
      <c r="C71" s="303"/>
      <c r="D71" s="303"/>
      <c r="E71" s="303"/>
      <c r="F71" s="304"/>
    </row>
    <row r="72" spans="1:6" x14ac:dyDescent="0.2">
      <c r="A72" s="68" t="s">
        <v>2639</v>
      </c>
      <c r="B72" s="336" t="s">
        <v>2640</v>
      </c>
      <c r="C72" s="337"/>
      <c r="D72" s="338"/>
      <c r="E72" s="65" t="s">
        <v>2608</v>
      </c>
      <c r="F72" s="153" t="s">
        <v>2588</v>
      </c>
    </row>
    <row r="73" spans="1:6" x14ac:dyDescent="0.2">
      <c r="A73" s="69" t="s">
        <v>2557</v>
      </c>
      <c r="B73" s="323" t="s">
        <v>2641</v>
      </c>
      <c r="C73" s="309"/>
      <c r="D73" s="310"/>
      <c r="E73" s="187">
        <v>9.0749999999999997E-2</v>
      </c>
      <c r="F73" s="167">
        <f t="shared" ref="F73:F78" si="1">E73*$F$31</f>
        <v>227.40861000000001</v>
      </c>
    </row>
    <row r="74" spans="1:6" x14ac:dyDescent="0.2">
      <c r="A74" s="69" t="s">
        <v>2559</v>
      </c>
      <c r="B74" s="323" t="s">
        <v>2642</v>
      </c>
      <c r="C74" s="309"/>
      <c r="D74" s="310"/>
      <c r="E74" s="187">
        <v>1.6299999999999999E-2</v>
      </c>
      <c r="F74" s="167">
        <f t="shared" si="1"/>
        <v>40.845844</v>
      </c>
    </row>
    <row r="75" spans="1:6" x14ac:dyDescent="0.2">
      <c r="A75" s="69" t="s">
        <v>2562</v>
      </c>
      <c r="B75" s="323" t="s">
        <v>2643</v>
      </c>
      <c r="C75" s="309"/>
      <c r="D75" s="310"/>
      <c r="E75" s="187">
        <v>2.0000000000000001E-4</v>
      </c>
      <c r="F75" s="167">
        <f t="shared" si="1"/>
        <v>0.50117600000000007</v>
      </c>
    </row>
    <row r="76" spans="1:6" ht="29.25" customHeight="1" x14ac:dyDescent="0.2">
      <c r="A76" s="69" t="s">
        <v>2564</v>
      </c>
      <c r="B76" s="323" t="s">
        <v>2644</v>
      </c>
      <c r="C76" s="309"/>
      <c r="D76" s="310"/>
      <c r="E76" s="187">
        <v>3.3E-3</v>
      </c>
      <c r="F76" s="167">
        <f t="shared" si="1"/>
        <v>8.2694039999999998</v>
      </c>
    </row>
    <row r="77" spans="1:6" ht="26.25" customHeight="1" x14ac:dyDescent="0.2">
      <c r="A77" s="69" t="s">
        <v>2593</v>
      </c>
      <c r="B77" s="323" t="s">
        <v>2645</v>
      </c>
      <c r="C77" s="309"/>
      <c r="D77" s="310"/>
      <c r="E77" s="187">
        <v>5.5000000000000003E-4</v>
      </c>
      <c r="F77" s="167">
        <f t="shared" si="1"/>
        <v>1.3782340000000002</v>
      </c>
    </row>
    <row r="78" spans="1:6" ht="27.75" customHeight="1" x14ac:dyDescent="0.2">
      <c r="A78" s="69" t="s">
        <v>2595</v>
      </c>
      <c r="B78" s="323" t="s">
        <v>2646</v>
      </c>
      <c r="C78" s="309"/>
      <c r="D78" s="310"/>
      <c r="E78" s="187">
        <v>0</v>
      </c>
      <c r="F78" s="167">
        <f t="shared" si="1"/>
        <v>0</v>
      </c>
    </row>
    <row r="79" spans="1:6" ht="13.5" thickBot="1" x14ac:dyDescent="0.25">
      <c r="A79" s="324" t="s">
        <v>2637</v>
      </c>
      <c r="B79" s="325"/>
      <c r="C79" s="325"/>
      <c r="D79" s="326"/>
      <c r="E79" s="67">
        <f>SUM(E73:E78)</f>
        <v>0.11109999999999999</v>
      </c>
      <c r="F79" s="168">
        <f>SUM(F73:F78)</f>
        <v>278.40326800000003</v>
      </c>
    </row>
    <row r="80" spans="1:6" ht="13.5" thickBot="1" x14ac:dyDescent="0.25">
      <c r="A80" s="70" t="s">
        <v>2647</v>
      </c>
      <c r="B80" s="327" t="s">
        <v>2648</v>
      </c>
      <c r="C80" s="328"/>
      <c r="D80" s="329"/>
      <c r="E80" s="71" t="s">
        <v>2608</v>
      </c>
      <c r="F80" s="154" t="s">
        <v>2588</v>
      </c>
    </row>
    <row r="81" spans="1:6" x14ac:dyDescent="0.2">
      <c r="A81" s="33" t="s">
        <v>2557</v>
      </c>
      <c r="B81" s="330" t="s">
        <v>2649</v>
      </c>
      <c r="C81" s="331"/>
      <c r="D81" s="332"/>
      <c r="E81" s="72"/>
      <c r="F81" s="173">
        <f>((F31/220)+(0.5*F31/220)*15)</f>
        <v>96.818090909090898</v>
      </c>
    </row>
    <row r="82" spans="1:6" x14ac:dyDescent="0.2">
      <c r="A82" s="36"/>
      <c r="B82" s="316" t="s">
        <v>2650</v>
      </c>
      <c r="C82" s="317"/>
      <c r="D82" s="318"/>
      <c r="E82" s="36"/>
      <c r="F82" s="143"/>
    </row>
    <row r="83" spans="1:6" x14ac:dyDescent="0.2">
      <c r="A83" s="73"/>
      <c r="B83" s="74" t="s">
        <v>2044</v>
      </c>
      <c r="C83" s="75"/>
      <c r="D83" s="76"/>
      <c r="E83" s="73"/>
      <c r="F83" s="170">
        <f>SUM(F81:F82)</f>
        <v>96.818090909090898</v>
      </c>
    </row>
    <row r="84" spans="1:6" ht="30" customHeight="1" thickBot="1" x14ac:dyDescent="0.25">
      <c r="A84" s="319" t="s">
        <v>2651</v>
      </c>
      <c r="B84" s="319"/>
      <c r="C84" s="319"/>
      <c r="D84" s="319"/>
      <c r="E84" s="319"/>
      <c r="F84" s="319"/>
    </row>
    <row r="85" spans="1:6" ht="13.5" thickBot="1" x14ac:dyDescent="0.25">
      <c r="A85" s="302" t="s">
        <v>2652</v>
      </c>
      <c r="B85" s="303"/>
      <c r="C85" s="303"/>
      <c r="D85" s="303"/>
      <c r="E85" s="303"/>
      <c r="F85" s="304"/>
    </row>
    <row r="86" spans="1:6" x14ac:dyDescent="0.2">
      <c r="A86" s="60">
        <v>4</v>
      </c>
      <c r="B86" s="320" t="s">
        <v>2653</v>
      </c>
      <c r="C86" s="321"/>
      <c r="D86" s="321"/>
      <c r="E86" s="322"/>
      <c r="F86" s="152" t="s">
        <v>2588</v>
      </c>
    </row>
    <row r="87" spans="1:6" x14ac:dyDescent="0.2">
      <c r="A87" s="24" t="s">
        <v>2639</v>
      </c>
      <c r="B87" s="289" t="s">
        <v>2654</v>
      </c>
      <c r="C87" s="289"/>
      <c r="D87" s="289"/>
      <c r="E87" s="289"/>
      <c r="F87" s="183">
        <f>F79</f>
        <v>278.40326800000003</v>
      </c>
    </row>
    <row r="88" spans="1:6" x14ac:dyDescent="0.2">
      <c r="A88" s="24" t="s">
        <v>2647</v>
      </c>
      <c r="B88" s="308" t="s">
        <v>2655</v>
      </c>
      <c r="C88" s="309"/>
      <c r="D88" s="309"/>
      <c r="E88" s="310"/>
      <c r="F88" s="183">
        <f>F83</f>
        <v>96.818090909090898</v>
      </c>
    </row>
    <row r="89" spans="1:6" ht="13.5" thickBot="1" x14ac:dyDescent="0.25">
      <c r="A89" s="311" t="s">
        <v>2637</v>
      </c>
      <c r="B89" s="311"/>
      <c r="C89" s="311"/>
      <c r="D89" s="311"/>
      <c r="E89" s="311"/>
      <c r="F89" s="171">
        <f>SUM(F87:F88)</f>
        <v>375.2213589090909</v>
      </c>
    </row>
    <row r="90" spans="1:6" ht="13.5" thickBot="1" x14ac:dyDescent="0.25">
      <c r="A90" s="312" t="s">
        <v>2656</v>
      </c>
      <c r="B90" s="313"/>
      <c r="C90" s="313"/>
      <c r="D90" s="313"/>
      <c r="E90" s="313"/>
      <c r="F90" s="314"/>
    </row>
    <row r="91" spans="1:6" x14ac:dyDescent="0.2">
      <c r="A91" s="59">
        <v>5</v>
      </c>
      <c r="B91" s="315" t="s">
        <v>2657</v>
      </c>
      <c r="C91" s="315"/>
      <c r="D91" s="315"/>
      <c r="E91" s="59" t="s">
        <v>2608</v>
      </c>
      <c r="F91" s="152" t="s">
        <v>2588</v>
      </c>
    </row>
    <row r="92" spans="1:6" x14ac:dyDescent="0.2">
      <c r="A92" s="24" t="s">
        <v>2557</v>
      </c>
      <c r="B92" s="289" t="s">
        <v>2658</v>
      </c>
      <c r="C92" s="289"/>
      <c r="D92" s="289"/>
      <c r="E92" s="77"/>
      <c r="F92" s="183">
        <f>'Aux - Insumos Sintético'!H8/(12*96)</f>
        <v>13.918986111111114</v>
      </c>
    </row>
    <row r="93" spans="1:6" x14ac:dyDescent="0.2">
      <c r="A93" s="24" t="s">
        <v>2559</v>
      </c>
      <c r="B93" s="289" t="s">
        <v>2151</v>
      </c>
      <c r="C93" s="289"/>
      <c r="D93" s="289"/>
      <c r="E93" s="77"/>
      <c r="F93" s="183">
        <f>'Aux - Insumos Sintético'!H106/(12*23)</f>
        <v>46.929823160957397</v>
      </c>
    </row>
    <row r="94" spans="1:6" x14ac:dyDescent="0.2">
      <c r="A94" s="24" t="s">
        <v>2562</v>
      </c>
      <c r="B94" s="289" t="s">
        <v>2696</v>
      </c>
      <c r="C94" s="289"/>
      <c r="D94" s="289"/>
      <c r="E94" s="78"/>
      <c r="F94" s="183">
        <f>'Aux - Insumos Sintético'!H96/(12*23)</f>
        <v>38.177034459732518</v>
      </c>
    </row>
    <row r="95" spans="1:6" x14ac:dyDescent="0.2">
      <c r="A95" s="24" t="s">
        <v>2564</v>
      </c>
      <c r="B95" s="289"/>
      <c r="C95" s="289"/>
      <c r="D95" s="289"/>
      <c r="E95" s="78"/>
      <c r="F95" s="183"/>
    </row>
    <row r="96" spans="1:6" x14ac:dyDescent="0.2">
      <c r="A96" s="79" t="s">
        <v>2044</v>
      </c>
      <c r="B96" s="80"/>
      <c r="C96" s="80"/>
      <c r="D96" s="80"/>
      <c r="E96" s="67"/>
      <c r="F96" s="159">
        <f>SUM(F92:F95)</f>
        <v>99.025843731801018</v>
      </c>
    </row>
    <row r="97" spans="1:6" ht="13.5" thickBot="1" x14ac:dyDescent="0.25">
      <c r="A97" s="301" t="s">
        <v>2734</v>
      </c>
      <c r="B97" s="301"/>
      <c r="C97" s="301"/>
      <c r="D97" s="301"/>
      <c r="E97" s="301"/>
      <c r="F97" s="301"/>
    </row>
    <row r="98" spans="1:6" ht="13.5" thickBot="1" x14ac:dyDescent="0.25">
      <c r="A98" s="302" t="s">
        <v>2659</v>
      </c>
      <c r="B98" s="303"/>
      <c r="C98" s="303"/>
      <c r="D98" s="303"/>
      <c r="E98" s="303"/>
      <c r="F98" s="304"/>
    </row>
    <row r="99" spans="1:6" x14ac:dyDescent="0.2">
      <c r="A99" s="59">
        <v>6</v>
      </c>
      <c r="B99" s="315" t="s">
        <v>2660</v>
      </c>
      <c r="C99" s="315"/>
      <c r="D99" s="315"/>
      <c r="E99" s="59" t="s">
        <v>2608</v>
      </c>
      <c r="F99" s="164" t="s">
        <v>2588</v>
      </c>
    </row>
    <row r="100" spans="1:6" x14ac:dyDescent="0.2">
      <c r="A100" s="24" t="s">
        <v>2557</v>
      </c>
      <c r="B100" s="308" t="s">
        <v>2661</v>
      </c>
      <c r="C100" s="309"/>
      <c r="D100" s="310"/>
      <c r="E100" s="206">
        <f>ADM</f>
        <v>2.1000000000000001E-2</v>
      </c>
      <c r="F100" s="175">
        <f>ROUND(E100*F116,2)</f>
        <v>95.94</v>
      </c>
    </row>
    <row r="101" spans="1:6" x14ac:dyDescent="0.2">
      <c r="A101" s="207" t="s">
        <v>2559</v>
      </c>
      <c r="B101" s="387" t="s">
        <v>2662</v>
      </c>
      <c r="C101" s="388"/>
      <c r="D101" s="389"/>
      <c r="E101" s="208">
        <f>LUCRO</f>
        <v>0.02</v>
      </c>
      <c r="F101" s="209">
        <f>ROUND((F116+F100)*E101,2)</f>
        <v>93.29</v>
      </c>
    </row>
    <row r="102" spans="1:6" x14ac:dyDescent="0.2">
      <c r="A102" s="199" t="s">
        <v>2562</v>
      </c>
      <c r="B102" s="391" t="s">
        <v>2663</v>
      </c>
      <c r="C102" s="392"/>
      <c r="D102" s="393"/>
      <c r="E102" s="200">
        <f>SUM(E103:E105)</f>
        <v>0.13219999999999998</v>
      </c>
      <c r="F102" s="201">
        <f>F103+F105</f>
        <v>724.77</v>
      </c>
    </row>
    <row r="103" spans="1:6" ht="34.5" customHeight="1" x14ac:dyDescent="0.2">
      <c r="A103" s="81"/>
      <c r="B103" s="43" t="s">
        <v>2664</v>
      </c>
      <c r="C103" s="383" t="str">
        <f>"PIS "&amp;(PIS*100)&amp;"% + COFINS "&amp;(CONFINS*100)&amp;"% + CPRB "&amp;(CPRB*100)&amp;"%"</f>
        <v>PIS 0,66% + COFINS 3,06% + CPRB 4,5%</v>
      </c>
      <c r="D103" s="384"/>
      <c r="E103" s="186">
        <f>PIS+CONFINS+CPRB</f>
        <v>8.2199999999999995E-2</v>
      </c>
      <c r="F103" s="88">
        <f>ROUND(($F$116+$F$100+$F$101)/(1-$E$102)*E103,2)</f>
        <v>450.65</v>
      </c>
    </row>
    <row r="104" spans="1:6" ht="24" customHeight="1" x14ac:dyDescent="0.2">
      <c r="A104" s="81"/>
      <c r="B104" s="43" t="s">
        <v>2665</v>
      </c>
      <c r="C104" s="383"/>
      <c r="D104" s="384"/>
      <c r="E104" s="186">
        <v>0</v>
      </c>
      <c r="F104" s="88">
        <f>($F$117+$F$101+$F$102)/(1-$E$103)*E104</f>
        <v>0</v>
      </c>
    </row>
    <row r="105" spans="1:6" x14ac:dyDescent="0.2">
      <c r="A105" s="81"/>
      <c r="B105" s="43" t="s">
        <v>2666</v>
      </c>
      <c r="C105" s="385" t="s">
        <v>2667</v>
      </c>
      <c r="D105" s="386"/>
      <c r="E105" s="186">
        <f>ISS</f>
        <v>0.05</v>
      </c>
      <c r="F105" s="88">
        <f>ROUND(($F$116+$F$100+$F$101)/(1-$E$102)*E105,2)</f>
        <v>274.12</v>
      </c>
    </row>
    <row r="106" spans="1:6" x14ac:dyDescent="0.2">
      <c r="A106" s="297" t="s">
        <v>2663</v>
      </c>
      <c r="B106" s="298"/>
      <c r="C106" s="298"/>
      <c r="D106" s="299"/>
      <c r="E106" s="212"/>
      <c r="F106" s="162">
        <f>F100+F101+F102</f>
        <v>914</v>
      </c>
    </row>
    <row r="107" spans="1:6" x14ac:dyDescent="0.2">
      <c r="A107" s="300" t="s">
        <v>2668</v>
      </c>
      <c r="B107" s="300"/>
      <c r="C107" s="300"/>
      <c r="D107" s="300"/>
      <c r="E107" s="300"/>
      <c r="F107" s="300"/>
    </row>
    <row r="108" spans="1:6" x14ac:dyDescent="0.2">
      <c r="A108" s="286" t="s">
        <v>2669</v>
      </c>
      <c r="B108" s="286"/>
      <c r="C108" s="286"/>
      <c r="D108" s="286"/>
      <c r="E108" s="286"/>
      <c r="F108" s="286"/>
    </row>
    <row r="109" spans="1:6" x14ac:dyDescent="0.2">
      <c r="A109" s="287" t="s">
        <v>2670</v>
      </c>
      <c r="B109" s="287"/>
      <c r="C109" s="287"/>
      <c r="D109" s="287"/>
      <c r="E109" s="287"/>
      <c r="F109" s="287"/>
    </row>
    <row r="110" spans="1:6" x14ac:dyDescent="0.2">
      <c r="A110" s="288" t="s">
        <v>2671</v>
      </c>
      <c r="B110" s="288"/>
      <c r="C110" s="288"/>
      <c r="D110" s="288"/>
      <c r="E110" s="288"/>
      <c r="F110" s="202" t="s">
        <v>2672</v>
      </c>
    </row>
    <row r="111" spans="1:6" x14ac:dyDescent="0.2">
      <c r="A111" s="28" t="s">
        <v>2557</v>
      </c>
      <c r="B111" s="382" t="s">
        <v>2673</v>
      </c>
      <c r="C111" s="382"/>
      <c r="D111" s="382"/>
      <c r="E111" s="382"/>
      <c r="F111" s="203">
        <f>F31</f>
        <v>2505.88</v>
      </c>
    </row>
    <row r="112" spans="1:6" x14ac:dyDescent="0.2">
      <c r="A112" s="27" t="s">
        <v>2559</v>
      </c>
      <c r="B112" s="380" t="s">
        <v>2674</v>
      </c>
      <c r="C112" s="380"/>
      <c r="D112" s="380"/>
      <c r="E112" s="380"/>
      <c r="F112" s="204">
        <f>F61</f>
        <v>1438.04643687616</v>
      </c>
    </row>
    <row r="113" spans="1:6" x14ac:dyDescent="0.2">
      <c r="A113" s="27" t="s">
        <v>2562</v>
      </c>
      <c r="B113" s="380" t="s">
        <v>2675</v>
      </c>
      <c r="C113" s="380"/>
      <c r="D113" s="380"/>
      <c r="E113" s="380"/>
      <c r="F113" s="204">
        <f>F70</f>
        <v>150.16571099920003</v>
      </c>
    </row>
    <row r="114" spans="1:6" x14ac:dyDescent="0.2">
      <c r="A114" s="27" t="s">
        <v>2564</v>
      </c>
      <c r="B114" s="380" t="s">
        <v>2676</v>
      </c>
      <c r="C114" s="380"/>
      <c r="D114" s="380"/>
      <c r="E114" s="380"/>
      <c r="F114" s="204">
        <f>F89</f>
        <v>375.2213589090909</v>
      </c>
    </row>
    <row r="115" spans="1:6" x14ac:dyDescent="0.2">
      <c r="A115" s="27" t="s">
        <v>2593</v>
      </c>
      <c r="B115" s="380" t="s">
        <v>2677</v>
      </c>
      <c r="C115" s="380"/>
      <c r="D115" s="380"/>
      <c r="E115" s="380"/>
      <c r="F115" s="204">
        <f>F96</f>
        <v>99.025843731801018</v>
      </c>
    </row>
    <row r="116" spans="1:6" x14ac:dyDescent="0.2">
      <c r="A116" s="381" t="s">
        <v>2678</v>
      </c>
      <c r="B116" s="381"/>
      <c r="C116" s="381"/>
      <c r="D116" s="381"/>
      <c r="E116" s="381"/>
      <c r="F116" s="205">
        <f>SUM(F111:F115)</f>
        <v>4568.3393505162521</v>
      </c>
    </row>
    <row r="117" spans="1:6" x14ac:dyDescent="0.2">
      <c r="A117" s="27" t="s">
        <v>2593</v>
      </c>
      <c r="B117" s="380" t="s">
        <v>2679</v>
      </c>
      <c r="C117" s="380"/>
      <c r="D117" s="380"/>
      <c r="E117" s="380"/>
      <c r="F117" s="204">
        <f>F106</f>
        <v>914</v>
      </c>
    </row>
    <row r="118" spans="1:6" x14ac:dyDescent="0.2">
      <c r="A118" s="285" t="s">
        <v>2680</v>
      </c>
      <c r="B118" s="285"/>
      <c r="C118" s="285"/>
      <c r="D118" s="285"/>
      <c r="E118" s="285"/>
      <c r="F118" s="188">
        <f>ROUND(F117+F116,2)</f>
        <v>5482.34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Planilha15">
    <tabColor theme="7" tint="0.39997558519241921"/>
    <pageSetUpPr fitToPage="1"/>
  </sheetPr>
  <dimension ref="A1:F118"/>
  <sheetViews>
    <sheetView view="pageBreakPreview" topLeftCell="A95" zoomScaleNormal="100" zoomScaleSheetLayoutView="100" workbookViewId="0">
      <selection activeCell="F21" sqref="F21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7" bestFit="1" customWidth="1"/>
    <col min="7" max="16384" width="9.28515625" style="1"/>
  </cols>
  <sheetData>
    <row r="1" spans="1:6" x14ac:dyDescent="0.2">
      <c r="A1" s="374" t="s">
        <v>2553</v>
      </c>
      <c r="B1" s="375"/>
      <c r="C1" s="375"/>
      <c r="D1" s="375"/>
      <c r="E1" s="375"/>
      <c r="F1" s="375"/>
    </row>
    <row r="2" spans="1:6" x14ac:dyDescent="0.2">
      <c r="A2" s="287"/>
      <c r="B2" s="287"/>
      <c r="C2" s="287"/>
      <c r="D2" s="287"/>
      <c r="E2" s="287"/>
      <c r="F2" s="287"/>
    </row>
    <row r="3" spans="1:6" x14ac:dyDescent="0.2">
      <c r="A3" s="287" t="s">
        <v>2554</v>
      </c>
      <c r="B3" s="287"/>
      <c r="C3" s="287"/>
      <c r="D3" s="287"/>
      <c r="E3" s="287"/>
      <c r="F3" s="287"/>
    </row>
    <row r="4" spans="1:6" x14ac:dyDescent="0.2">
      <c r="A4" s="287" t="s">
        <v>2555</v>
      </c>
      <c r="B4" s="287"/>
      <c r="C4" s="287"/>
      <c r="D4" s="287"/>
      <c r="E4" s="287"/>
      <c r="F4" s="287"/>
    </row>
    <row r="5" spans="1:6" x14ac:dyDescent="0.2">
      <c r="A5" s="53"/>
      <c r="B5" s="53"/>
      <c r="C5" s="53"/>
      <c r="D5" s="53"/>
      <c r="E5" s="53"/>
      <c r="F5" s="155"/>
    </row>
    <row r="6" spans="1:6" x14ac:dyDescent="0.2">
      <c r="A6" s="376"/>
      <c r="B6" s="376"/>
      <c r="C6" s="376"/>
      <c r="D6" s="376"/>
      <c r="E6" s="376"/>
      <c r="F6" s="376"/>
    </row>
    <row r="7" spans="1:6" x14ac:dyDescent="0.2">
      <c r="A7" s="377" t="s">
        <v>2556</v>
      </c>
      <c r="B7" s="377"/>
      <c r="C7" s="377"/>
      <c r="D7" s="377"/>
      <c r="E7" s="377"/>
      <c r="F7" s="377"/>
    </row>
    <row r="8" spans="1:6" x14ac:dyDescent="0.2">
      <c r="A8" s="18" t="s">
        <v>2557</v>
      </c>
      <c r="B8" s="372" t="s">
        <v>2558</v>
      </c>
      <c r="C8" s="264"/>
      <c r="D8" s="264"/>
      <c r="E8" s="265"/>
      <c r="F8" s="174">
        <f ca="1">TODAY()</f>
        <v>44208</v>
      </c>
    </row>
    <row r="9" spans="1:6" x14ac:dyDescent="0.2">
      <c r="A9" s="18" t="s">
        <v>2559</v>
      </c>
      <c r="B9" s="372" t="s">
        <v>2560</v>
      </c>
      <c r="C9" s="264"/>
      <c r="D9" s="264"/>
      <c r="E9" s="265"/>
      <c r="F9" s="146" t="s">
        <v>2561</v>
      </c>
    </row>
    <row r="10" spans="1:6" ht="25.5" x14ac:dyDescent="0.2">
      <c r="A10" s="18" t="s">
        <v>2562</v>
      </c>
      <c r="B10" s="372" t="s">
        <v>2563</v>
      </c>
      <c r="C10" s="264"/>
      <c r="D10" s="264"/>
      <c r="E10" s="265"/>
      <c r="F10" s="147" t="s">
        <v>2738</v>
      </c>
    </row>
    <row r="11" spans="1:6" x14ac:dyDescent="0.2">
      <c r="A11" s="18" t="s">
        <v>2564</v>
      </c>
      <c r="B11" s="372" t="s">
        <v>2565</v>
      </c>
      <c r="C11" s="264"/>
      <c r="D11" s="264"/>
      <c r="E11" s="265"/>
      <c r="F11" s="146" t="s">
        <v>2566</v>
      </c>
    </row>
    <row r="12" spans="1:6" x14ac:dyDescent="0.2">
      <c r="A12" s="373" t="s">
        <v>2567</v>
      </c>
      <c r="B12" s="373"/>
      <c r="C12" s="373"/>
      <c r="D12" s="373"/>
      <c r="E12" s="373"/>
      <c r="F12" s="373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48" t="s">
        <v>2573</v>
      </c>
    </row>
    <row r="14" spans="1:6" ht="25.5" x14ac:dyDescent="0.2">
      <c r="A14" s="54">
        <v>1</v>
      </c>
      <c r="B14" s="176" t="s">
        <v>26</v>
      </c>
      <c r="C14" s="24" t="s">
        <v>2574</v>
      </c>
      <c r="D14" s="177" t="s">
        <v>2575</v>
      </c>
      <c r="E14" s="57" t="s">
        <v>2576</v>
      </c>
      <c r="F14" s="178">
        <v>4</v>
      </c>
    </row>
    <row r="15" spans="1:6" x14ac:dyDescent="0.2">
      <c r="A15" s="287" t="s">
        <v>2577</v>
      </c>
      <c r="B15" s="287"/>
      <c r="C15" s="287"/>
      <c r="D15" s="287"/>
      <c r="E15" s="287"/>
      <c r="F15" s="287"/>
    </row>
    <row r="16" spans="1:6" x14ac:dyDescent="0.2">
      <c r="A16" s="58" t="s">
        <v>2578</v>
      </c>
    </row>
    <row r="17" spans="1:6" x14ac:dyDescent="0.2">
      <c r="A17" s="24">
        <v>1</v>
      </c>
      <c r="B17" s="289" t="s">
        <v>2579</v>
      </c>
      <c r="C17" s="289"/>
      <c r="D17" s="289"/>
      <c r="E17" s="308"/>
      <c r="F17" s="179" t="s">
        <v>2580</v>
      </c>
    </row>
    <row r="18" spans="1:6" x14ac:dyDescent="0.2">
      <c r="A18" s="24">
        <v>2</v>
      </c>
      <c r="B18" s="308" t="s">
        <v>2581</v>
      </c>
      <c r="C18" s="309"/>
      <c r="D18" s="309"/>
      <c r="E18" s="309"/>
      <c r="F18" s="179" t="s">
        <v>2695</v>
      </c>
    </row>
    <row r="19" spans="1:6" x14ac:dyDescent="0.2">
      <c r="A19" s="24">
        <v>3</v>
      </c>
      <c r="B19" s="378" t="s">
        <v>2583</v>
      </c>
      <c r="C19" s="379"/>
      <c r="D19" s="379"/>
      <c r="E19" s="379"/>
      <c r="F19" s="181">
        <v>1738</v>
      </c>
    </row>
    <row r="20" spans="1:6" ht="27" customHeight="1" x14ac:dyDescent="0.2">
      <c r="A20" s="24">
        <v>4</v>
      </c>
      <c r="B20" s="308" t="s">
        <v>2584</v>
      </c>
      <c r="C20" s="309"/>
      <c r="D20" s="309"/>
      <c r="E20" s="309"/>
      <c r="F20" s="182" t="str">
        <f>B14</f>
        <v>Bombeiro Hidráulico Plantonista Diurno</v>
      </c>
    </row>
    <row r="21" spans="1:6" ht="13.5" thickBot="1" x14ac:dyDescent="0.25">
      <c r="A21" s="24">
        <v>5</v>
      </c>
      <c r="B21" s="308" t="s">
        <v>2585</v>
      </c>
      <c r="C21" s="309"/>
      <c r="D21" s="309"/>
      <c r="E21" s="310"/>
      <c r="F21" s="432">
        <v>43952</v>
      </c>
    </row>
    <row r="22" spans="1:6" ht="13.5" thickBot="1" x14ac:dyDescent="0.25">
      <c r="A22" s="369" t="s">
        <v>2586</v>
      </c>
      <c r="B22" s="370"/>
      <c r="C22" s="370"/>
      <c r="D22" s="370"/>
      <c r="E22" s="370"/>
      <c r="F22" s="371"/>
    </row>
    <row r="23" spans="1:6" x14ac:dyDescent="0.2">
      <c r="A23" s="59">
        <v>1</v>
      </c>
      <c r="B23" s="367" t="s">
        <v>2587</v>
      </c>
      <c r="C23" s="368"/>
      <c r="D23" s="368"/>
      <c r="E23" s="368"/>
      <c r="F23" s="149" t="s">
        <v>2588</v>
      </c>
    </row>
    <row r="24" spans="1:6" x14ac:dyDescent="0.2">
      <c r="A24" s="24" t="s">
        <v>2557</v>
      </c>
      <c r="B24" s="308" t="s">
        <v>2589</v>
      </c>
      <c r="C24" s="309"/>
      <c r="D24" s="309"/>
      <c r="E24" s="309"/>
      <c r="F24" s="183">
        <f>F19</f>
        <v>1738</v>
      </c>
    </row>
    <row r="25" spans="1:6" x14ac:dyDescent="0.2">
      <c r="A25" s="24" t="s">
        <v>2559</v>
      </c>
      <c r="B25" s="308" t="s">
        <v>2689</v>
      </c>
      <c r="C25" s="309"/>
      <c r="D25" s="309"/>
      <c r="E25" s="309"/>
      <c r="F25" s="183">
        <v>0</v>
      </c>
    </row>
    <row r="26" spans="1:6" x14ac:dyDescent="0.2">
      <c r="A26" s="24" t="s">
        <v>2562</v>
      </c>
      <c r="B26" s="308" t="s">
        <v>2750</v>
      </c>
      <c r="C26" s="309"/>
      <c r="D26" s="309"/>
      <c r="E26" s="309"/>
      <c r="F26" s="183">
        <f>1100*0.4</f>
        <v>440</v>
      </c>
    </row>
    <row r="27" spans="1:6" x14ac:dyDescent="0.2">
      <c r="A27" s="24" t="s">
        <v>2564</v>
      </c>
      <c r="B27" s="308" t="s">
        <v>2592</v>
      </c>
      <c r="C27" s="309"/>
      <c r="D27" s="309"/>
      <c r="E27" s="309"/>
      <c r="F27" s="183">
        <v>0</v>
      </c>
    </row>
    <row r="28" spans="1:6" x14ac:dyDescent="0.2">
      <c r="A28" s="24" t="s">
        <v>2593</v>
      </c>
      <c r="B28" s="308" t="s">
        <v>2594</v>
      </c>
      <c r="C28" s="309"/>
      <c r="D28" s="309"/>
      <c r="E28" s="309"/>
      <c r="F28" s="183">
        <v>0</v>
      </c>
    </row>
    <row r="29" spans="1:6" x14ac:dyDescent="0.2">
      <c r="A29" s="24" t="s">
        <v>2595</v>
      </c>
      <c r="B29" s="308" t="s">
        <v>2596</v>
      </c>
      <c r="C29" s="309"/>
      <c r="D29" s="309"/>
      <c r="E29" s="309"/>
      <c r="F29" s="183">
        <v>0</v>
      </c>
    </row>
    <row r="30" spans="1:6" x14ac:dyDescent="0.2">
      <c r="A30" s="35" t="s">
        <v>2597</v>
      </c>
      <c r="B30" s="308" t="s">
        <v>2598</v>
      </c>
      <c r="C30" s="309"/>
      <c r="D30" s="309"/>
      <c r="E30" s="309"/>
      <c r="F30" s="183">
        <v>0</v>
      </c>
    </row>
    <row r="31" spans="1:6" ht="13.5" thickBot="1" x14ac:dyDescent="0.25">
      <c r="A31" s="360" t="s">
        <v>2599</v>
      </c>
      <c r="B31" s="361"/>
      <c r="C31" s="362"/>
      <c r="D31" s="362"/>
      <c r="E31" s="363"/>
      <c r="F31" s="158">
        <f>SUM(F24:F30)</f>
        <v>2178</v>
      </c>
    </row>
    <row r="32" spans="1:6" ht="13.5" thickBot="1" x14ac:dyDescent="0.25">
      <c r="A32" s="364" t="s">
        <v>2600</v>
      </c>
      <c r="B32" s="365"/>
      <c r="C32" s="365"/>
      <c r="D32" s="365"/>
      <c r="E32" s="365"/>
      <c r="F32" s="366"/>
    </row>
    <row r="33" spans="1:6" x14ac:dyDescent="0.2">
      <c r="A33" s="61" t="s">
        <v>2601</v>
      </c>
      <c r="B33" s="367" t="s">
        <v>2602</v>
      </c>
      <c r="C33" s="368"/>
      <c r="D33" s="368"/>
      <c r="E33" s="368"/>
      <c r="F33" s="149" t="s">
        <v>2588</v>
      </c>
    </row>
    <row r="34" spans="1:6" x14ac:dyDescent="0.2">
      <c r="A34" s="24" t="s">
        <v>2557</v>
      </c>
      <c r="B34" s="316" t="s">
        <v>2603</v>
      </c>
      <c r="C34" s="317"/>
      <c r="D34" s="318"/>
      <c r="E34" s="184">
        <v>8.3299999999999999E-2</v>
      </c>
      <c r="F34" s="183">
        <f>E34*F31</f>
        <v>181.42740000000001</v>
      </c>
    </row>
    <row r="35" spans="1:6" x14ac:dyDescent="0.2">
      <c r="A35" s="24" t="s">
        <v>2559</v>
      </c>
      <c r="B35" s="316" t="s">
        <v>2604</v>
      </c>
      <c r="C35" s="317"/>
      <c r="D35" s="318"/>
      <c r="E35" s="184">
        <v>0.1111</v>
      </c>
      <c r="F35" s="183">
        <f>E35*F31</f>
        <v>241.97580000000002</v>
      </c>
    </row>
    <row r="36" spans="1:6" x14ac:dyDescent="0.2">
      <c r="A36" s="324" t="s">
        <v>2605</v>
      </c>
      <c r="B36" s="325"/>
      <c r="C36" s="325"/>
      <c r="D36" s="326"/>
      <c r="E36" s="189">
        <f>SUM(E34:E35)</f>
        <v>0.19440000000000002</v>
      </c>
      <c r="F36" s="164">
        <f>SUM(F34:F35)</f>
        <v>423.40320000000003</v>
      </c>
    </row>
    <row r="37" spans="1:6" x14ac:dyDescent="0.2">
      <c r="A37" s="62" t="s">
        <v>2606</v>
      </c>
      <c r="B37" s="357" t="s">
        <v>2607</v>
      </c>
      <c r="C37" s="358"/>
      <c r="D37" s="359"/>
      <c r="E37" s="62" t="s">
        <v>2608</v>
      </c>
      <c r="F37" s="150" t="s">
        <v>2588</v>
      </c>
    </row>
    <row r="38" spans="1:6" x14ac:dyDescent="0.2">
      <c r="A38" s="41" t="s">
        <v>2557</v>
      </c>
      <c r="B38" s="348" t="s">
        <v>2609</v>
      </c>
      <c r="C38" s="349"/>
      <c r="D38" s="350"/>
      <c r="E38" s="185">
        <f>TOTAL!J2</f>
        <v>0</v>
      </c>
      <c r="F38" s="160">
        <f>E38*$F$31</f>
        <v>0</v>
      </c>
    </row>
    <row r="39" spans="1:6" x14ac:dyDescent="0.2">
      <c r="A39" s="41" t="s">
        <v>2559</v>
      </c>
      <c r="B39" s="348" t="s">
        <v>2610</v>
      </c>
      <c r="C39" s="349"/>
      <c r="D39" s="350"/>
      <c r="E39" s="185">
        <v>1.4999999999999999E-2</v>
      </c>
      <c r="F39" s="160">
        <f>E39*($F$31+$F$36)</f>
        <v>39.021048</v>
      </c>
    </row>
    <row r="40" spans="1:6" x14ac:dyDescent="0.2">
      <c r="A40" s="41" t="s">
        <v>2562</v>
      </c>
      <c r="B40" s="348" t="s">
        <v>2611</v>
      </c>
      <c r="C40" s="349"/>
      <c r="D40" s="350"/>
      <c r="E40" s="185">
        <v>0.01</v>
      </c>
      <c r="F40" s="160">
        <f t="shared" ref="F40:F45" si="0">E40*($F$31+$F$36)</f>
        <v>26.014032000000004</v>
      </c>
    </row>
    <row r="41" spans="1:6" x14ac:dyDescent="0.2">
      <c r="A41" s="41" t="s">
        <v>2564</v>
      </c>
      <c r="B41" s="348" t="s">
        <v>2612</v>
      </c>
      <c r="C41" s="349"/>
      <c r="D41" s="350"/>
      <c r="E41" s="185">
        <v>2E-3</v>
      </c>
      <c r="F41" s="160">
        <f t="shared" si="0"/>
        <v>5.2028064000000009</v>
      </c>
    </row>
    <row r="42" spans="1:6" x14ac:dyDescent="0.2">
      <c r="A42" s="41" t="s">
        <v>2593</v>
      </c>
      <c r="B42" s="348" t="s">
        <v>2613</v>
      </c>
      <c r="C42" s="349"/>
      <c r="D42" s="350"/>
      <c r="E42" s="185">
        <v>2.5000000000000001E-2</v>
      </c>
      <c r="F42" s="160">
        <f t="shared" si="0"/>
        <v>65.035080000000008</v>
      </c>
    </row>
    <row r="43" spans="1:6" x14ac:dyDescent="0.2">
      <c r="A43" s="28" t="s">
        <v>2595</v>
      </c>
      <c r="B43" s="351" t="s">
        <v>2614</v>
      </c>
      <c r="C43" s="352"/>
      <c r="D43" s="353"/>
      <c r="E43" s="185">
        <v>0.08</v>
      </c>
      <c r="F43" s="160">
        <f t="shared" si="0"/>
        <v>208.11225600000003</v>
      </c>
    </row>
    <row r="44" spans="1:6" x14ac:dyDescent="0.2">
      <c r="A44" s="41" t="s">
        <v>2597</v>
      </c>
      <c r="B44" s="348" t="s">
        <v>2761</v>
      </c>
      <c r="C44" s="349"/>
      <c r="D44" s="350"/>
      <c r="E44" s="185">
        <f>3%*0.926</f>
        <v>2.7779999999999999E-2</v>
      </c>
      <c r="F44" s="160">
        <f t="shared" si="0"/>
        <v>72.266980896000007</v>
      </c>
    </row>
    <row r="45" spans="1:6" x14ac:dyDescent="0.2">
      <c r="A45" s="41" t="s">
        <v>1983</v>
      </c>
      <c r="B45" s="348" t="s">
        <v>2615</v>
      </c>
      <c r="C45" s="349"/>
      <c r="D45" s="350"/>
      <c r="E45" s="185">
        <v>6.0000000000000001E-3</v>
      </c>
      <c r="F45" s="160">
        <f t="shared" si="0"/>
        <v>15.608419200000002</v>
      </c>
    </row>
    <row r="46" spans="1:6" x14ac:dyDescent="0.2">
      <c r="A46" s="354" t="s">
        <v>2044</v>
      </c>
      <c r="B46" s="355"/>
      <c r="C46" s="355"/>
      <c r="D46" s="356"/>
      <c r="E46" s="63">
        <f>SUM(E38:E45)</f>
        <v>0.16578000000000001</v>
      </c>
      <c r="F46" s="161">
        <f>SUM(F38:F45)</f>
        <v>431.26062249600011</v>
      </c>
    </row>
    <row r="47" spans="1:6" x14ac:dyDescent="0.2">
      <c r="A47" s="64" t="s">
        <v>2616</v>
      </c>
      <c r="B47" s="337" t="s">
        <v>2617</v>
      </c>
      <c r="C47" s="317"/>
      <c r="D47" s="317"/>
      <c r="E47" s="318"/>
      <c r="F47" s="151" t="s">
        <v>2588</v>
      </c>
    </row>
    <row r="48" spans="1:6" x14ac:dyDescent="0.2">
      <c r="A48" s="24" t="s">
        <v>2557</v>
      </c>
      <c r="B48" s="316" t="s">
        <v>2618</v>
      </c>
      <c r="C48" s="317"/>
      <c r="D48" s="346" t="s">
        <v>2739</v>
      </c>
      <c r="E48" s="347"/>
      <c r="F48" s="183">
        <f>(2*5.5*15)</f>
        <v>165</v>
      </c>
    </row>
    <row r="49" spans="1:6" x14ac:dyDescent="0.2">
      <c r="A49" s="24" t="s">
        <v>2559</v>
      </c>
      <c r="B49" s="308" t="s">
        <v>2748</v>
      </c>
      <c r="C49" s="309"/>
      <c r="D49" s="309"/>
      <c r="E49" s="310"/>
      <c r="F49" s="183">
        <f>ROUND(15*(16.95*0.91),2)</f>
        <v>231.37</v>
      </c>
    </row>
    <row r="50" spans="1:6" x14ac:dyDescent="0.2">
      <c r="A50" s="24" t="s">
        <v>2562</v>
      </c>
      <c r="B50" s="308" t="s">
        <v>2749</v>
      </c>
      <c r="C50" s="309"/>
      <c r="D50" s="309"/>
      <c r="E50" s="310"/>
      <c r="F50" s="183">
        <f>ROUND(15*3.89,2)</f>
        <v>58.35</v>
      </c>
    </row>
    <row r="51" spans="1:6" x14ac:dyDescent="0.2">
      <c r="A51" s="24" t="s">
        <v>2564</v>
      </c>
      <c r="B51" s="308" t="s">
        <v>2619</v>
      </c>
      <c r="C51" s="309"/>
      <c r="D51" s="309"/>
      <c r="E51" s="310"/>
      <c r="F51" s="183"/>
    </row>
    <row r="52" spans="1:6" x14ac:dyDescent="0.2">
      <c r="A52" s="24" t="s">
        <v>2593</v>
      </c>
      <c r="B52" s="308" t="s">
        <v>2620</v>
      </c>
      <c r="C52" s="309"/>
      <c r="D52" s="309"/>
      <c r="E52" s="310"/>
      <c r="F52" s="183"/>
    </row>
    <row r="53" spans="1:6" x14ac:dyDescent="0.2">
      <c r="A53" s="324" t="s">
        <v>2621</v>
      </c>
      <c r="B53" s="325"/>
      <c r="C53" s="325"/>
      <c r="D53" s="325"/>
      <c r="E53" s="326"/>
      <c r="F53" s="188">
        <f>SUM(F48:F52)</f>
        <v>454.72</v>
      </c>
    </row>
    <row r="54" spans="1:6" x14ac:dyDescent="0.2">
      <c r="A54" s="300" t="s">
        <v>2622</v>
      </c>
      <c r="B54" s="300"/>
      <c r="C54" s="300"/>
      <c r="D54" s="300"/>
      <c r="E54" s="300"/>
      <c r="F54" s="300"/>
    </row>
    <row r="55" spans="1:6" ht="13.5" thickBot="1" x14ac:dyDescent="0.25">
      <c r="A55" s="345" t="s">
        <v>2623</v>
      </c>
      <c r="B55" s="345"/>
      <c r="C55" s="345"/>
      <c r="D55" s="345"/>
      <c r="E55" s="345"/>
      <c r="F55" s="345"/>
    </row>
    <row r="56" spans="1:6" ht="13.5" thickBot="1" x14ac:dyDescent="0.25">
      <c r="A56" s="302" t="s">
        <v>2624</v>
      </c>
      <c r="B56" s="303"/>
      <c r="C56" s="303"/>
      <c r="D56" s="303"/>
      <c r="E56" s="303"/>
      <c r="F56" s="304"/>
    </row>
    <row r="57" spans="1:6" x14ac:dyDescent="0.2">
      <c r="A57" s="60">
        <v>2</v>
      </c>
      <c r="B57" s="320" t="s">
        <v>2625</v>
      </c>
      <c r="C57" s="321"/>
      <c r="D57" s="321"/>
      <c r="E57" s="322"/>
      <c r="F57" s="152" t="s">
        <v>2588</v>
      </c>
    </row>
    <row r="58" spans="1:6" x14ac:dyDescent="0.2">
      <c r="A58" s="64" t="s">
        <v>2601</v>
      </c>
      <c r="B58" s="339" t="s">
        <v>2626</v>
      </c>
      <c r="C58" s="340"/>
      <c r="D58" s="340"/>
      <c r="E58" s="341"/>
      <c r="F58" s="165">
        <f>F36</f>
        <v>423.40320000000003</v>
      </c>
    </row>
    <row r="59" spans="1:6" x14ac:dyDescent="0.2">
      <c r="A59" s="64" t="s">
        <v>2606</v>
      </c>
      <c r="B59" s="339" t="s">
        <v>2627</v>
      </c>
      <c r="C59" s="340"/>
      <c r="D59" s="340"/>
      <c r="E59" s="341"/>
      <c r="F59" s="165">
        <f>F46</f>
        <v>431.26062249600011</v>
      </c>
    </row>
    <row r="60" spans="1:6" x14ac:dyDescent="0.2">
      <c r="A60" s="64" t="s">
        <v>2616</v>
      </c>
      <c r="B60" s="339" t="s">
        <v>2628</v>
      </c>
      <c r="C60" s="340"/>
      <c r="D60" s="340"/>
      <c r="E60" s="341"/>
      <c r="F60" s="165">
        <f>F53</f>
        <v>454.72</v>
      </c>
    </row>
    <row r="61" spans="1:6" ht="13.5" thickBot="1" x14ac:dyDescent="0.25">
      <c r="A61" s="66"/>
      <c r="B61" s="342" t="s">
        <v>2044</v>
      </c>
      <c r="C61" s="343"/>
      <c r="D61" s="343"/>
      <c r="E61" s="344"/>
      <c r="F61" s="166">
        <f>SUM(F58:F60)</f>
        <v>1309.3838224960002</v>
      </c>
    </row>
    <row r="62" spans="1:6" ht="13.5" thickBot="1" x14ac:dyDescent="0.25">
      <c r="A62" s="302" t="s">
        <v>2629</v>
      </c>
      <c r="B62" s="303"/>
      <c r="C62" s="303"/>
      <c r="D62" s="303"/>
      <c r="E62" s="303"/>
      <c r="F62" s="304"/>
    </row>
    <row r="63" spans="1:6" x14ac:dyDescent="0.2">
      <c r="A63" s="65">
        <v>3</v>
      </c>
      <c r="B63" s="305" t="s">
        <v>2630</v>
      </c>
      <c r="C63" s="306"/>
      <c r="D63" s="307"/>
      <c r="E63" s="65" t="s">
        <v>2608</v>
      </c>
      <c r="F63" s="151" t="s">
        <v>2588</v>
      </c>
    </row>
    <row r="64" spans="1:6" x14ac:dyDescent="0.2">
      <c r="A64" s="24" t="s">
        <v>2557</v>
      </c>
      <c r="B64" s="308" t="s">
        <v>2631</v>
      </c>
      <c r="C64" s="309"/>
      <c r="D64" s="310"/>
      <c r="E64" s="186">
        <v>1.8100000000000002E-2</v>
      </c>
      <c r="F64" s="88">
        <f>$F$31*E64</f>
        <v>39.421800000000005</v>
      </c>
    </row>
    <row r="65" spans="1:6" x14ac:dyDescent="0.2">
      <c r="A65" s="24" t="s">
        <v>2559</v>
      </c>
      <c r="B65" s="308" t="s">
        <v>2632</v>
      </c>
      <c r="C65" s="309"/>
      <c r="D65" s="310"/>
      <c r="E65" s="186">
        <v>1.4E-3</v>
      </c>
      <c r="F65" s="88">
        <f>F64*E65</f>
        <v>5.5190520000000007E-2</v>
      </c>
    </row>
    <row r="66" spans="1:6" ht="25.5" customHeight="1" x14ac:dyDescent="0.2">
      <c r="A66" s="24" t="s">
        <v>2562</v>
      </c>
      <c r="B66" s="308" t="s">
        <v>2633</v>
      </c>
      <c r="C66" s="309"/>
      <c r="D66" s="310"/>
      <c r="E66" s="186">
        <v>3.4700000000000002E-2</v>
      </c>
      <c r="F66" s="88">
        <f>E66*$F$31</f>
        <v>75.576599999999999</v>
      </c>
    </row>
    <row r="67" spans="1:6" x14ac:dyDescent="0.2">
      <c r="A67" s="24" t="s">
        <v>2564</v>
      </c>
      <c r="B67" s="308" t="s">
        <v>2634</v>
      </c>
      <c r="C67" s="309"/>
      <c r="D67" s="310"/>
      <c r="E67" s="186">
        <v>1.9E-3</v>
      </c>
      <c r="F67" s="88">
        <f>E67*$F$31</f>
        <v>4.1382000000000003</v>
      </c>
    </row>
    <row r="68" spans="1:6" ht="22.5" customHeight="1" x14ac:dyDescent="0.2">
      <c r="A68" s="24" t="s">
        <v>2593</v>
      </c>
      <c r="B68" s="308" t="s">
        <v>2635</v>
      </c>
      <c r="C68" s="309"/>
      <c r="D68" s="310"/>
      <c r="E68" s="186">
        <v>6.9999999999999999E-4</v>
      </c>
      <c r="F68" s="88">
        <f>E68*$F$31</f>
        <v>1.5246</v>
      </c>
    </row>
    <row r="69" spans="1:6" ht="27" customHeight="1" x14ac:dyDescent="0.2">
      <c r="A69" s="24" t="s">
        <v>2595</v>
      </c>
      <c r="B69" s="308" t="s">
        <v>2636</v>
      </c>
      <c r="C69" s="309"/>
      <c r="D69" s="310"/>
      <c r="E69" s="186">
        <v>4.4999999999999997E-3</v>
      </c>
      <c r="F69" s="88">
        <f>$F$31*E69</f>
        <v>9.8009999999999984</v>
      </c>
    </row>
    <row r="70" spans="1:6" ht="13.5" thickBot="1" x14ac:dyDescent="0.25">
      <c r="A70" s="333" t="s">
        <v>2637</v>
      </c>
      <c r="B70" s="334"/>
      <c r="C70" s="334"/>
      <c r="D70" s="335"/>
      <c r="E70" s="67">
        <f>SUM(E64:E69)</f>
        <v>6.1299999999999993E-2</v>
      </c>
      <c r="F70" s="163">
        <f>SUM(F64:F69)</f>
        <v>130.51739051999999</v>
      </c>
    </row>
    <row r="71" spans="1:6" ht="13.5" thickBot="1" x14ac:dyDescent="0.25">
      <c r="A71" s="302" t="s">
        <v>2638</v>
      </c>
      <c r="B71" s="303"/>
      <c r="C71" s="303"/>
      <c r="D71" s="303"/>
      <c r="E71" s="303"/>
      <c r="F71" s="304"/>
    </row>
    <row r="72" spans="1:6" x14ac:dyDescent="0.2">
      <c r="A72" s="68" t="s">
        <v>2639</v>
      </c>
      <c r="B72" s="336" t="s">
        <v>2640</v>
      </c>
      <c r="C72" s="337"/>
      <c r="D72" s="338"/>
      <c r="E72" s="65" t="s">
        <v>2608</v>
      </c>
      <c r="F72" s="153" t="s">
        <v>2588</v>
      </c>
    </row>
    <row r="73" spans="1:6" x14ac:dyDescent="0.2">
      <c r="A73" s="69" t="s">
        <v>2557</v>
      </c>
      <c r="B73" s="323" t="s">
        <v>2641</v>
      </c>
      <c r="C73" s="309"/>
      <c r="D73" s="310"/>
      <c r="E73" s="187">
        <v>9.0749999999999997E-2</v>
      </c>
      <c r="F73" s="167">
        <f t="shared" ref="F73:F78" si="1">E73*$F$31</f>
        <v>197.65350000000001</v>
      </c>
    </row>
    <row r="74" spans="1:6" x14ac:dyDescent="0.2">
      <c r="A74" s="69" t="s">
        <v>2559</v>
      </c>
      <c r="B74" s="323" t="s">
        <v>2642</v>
      </c>
      <c r="C74" s="309"/>
      <c r="D74" s="310"/>
      <c r="E74" s="187">
        <v>1.6299999999999999E-2</v>
      </c>
      <c r="F74" s="167">
        <f t="shared" si="1"/>
        <v>35.501399999999997</v>
      </c>
    </row>
    <row r="75" spans="1:6" x14ac:dyDescent="0.2">
      <c r="A75" s="69" t="s">
        <v>2562</v>
      </c>
      <c r="B75" s="323" t="s">
        <v>2643</v>
      </c>
      <c r="C75" s="309"/>
      <c r="D75" s="310"/>
      <c r="E75" s="187">
        <v>2.0000000000000001E-4</v>
      </c>
      <c r="F75" s="167">
        <f t="shared" si="1"/>
        <v>0.43560000000000004</v>
      </c>
    </row>
    <row r="76" spans="1:6" ht="29.25" customHeight="1" x14ac:dyDescent="0.2">
      <c r="A76" s="69" t="s">
        <v>2564</v>
      </c>
      <c r="B76" s="323" t="s">
        <v>2644</v>
      </c>
      <c r="C76" s="309"/>
      <c r="D76" s="310"/>
      <c r="E76" s="187">
        <v>3.3E-3</v>
      </c>
      <c r="F76" s="167">
        <f t="shared" si="1"/>
        <v>7.1874000000000002</v>
      </c>
    </row>
    <row r="77" spans="1:6" ht="26.25" customHeight="1" x14ac:dyDescent="0.2">
      <c r="A77" s="69" t="s">
        <v>2593</v>
      </c>
      <c r="B77" s="323" t="s">
        <v>2645</v>
      </c>
      <c r="C77" s="309"/>
      <c r="D77" s="310"/>
      <c r="E77" s="187">
        <v>5.5000000000000003E-4</v>
      </c>
      <c r="F77" s="167">
        <f t="shared" si="1"/>
        <v>1.1979</v>
      </c>
    </row>
    <row r="78" spans="1:6" ht="27.75" customHeight="1" x14ac:dyDescent="0.2">
      <c r="A78" s="69" t="s">
        <v>2595</v>
      </c>
      <c r="B78" s="323" t="s">
        <v>2646</v>
      </c>
      <c r="C78" s="309"/>
      <c r="D78" s="310"/>
      <c r="E78" s="187">
        <v>0</v>
      </c>
      <c r="F78" s="167">
        <f t="shared" si="1"/>
        <v>0</v>
      </c>
    </row>
    <row r="79" spans="1:6" ht="13.5" thickBot="1" x14ac:dyDescent="0.25">
      <c r="A79" s="324" t="s">
        <v>2637</v>
      </c>
      <c r="B79" s="325"/>
      <c r="C79" s="325"/>
      <c r="D79" s="326"/>
      <c r="E79" s="67">
        <f>SUM(E73:E78)</f>
        <v>0.11109999999999999</v>
      </c>
      <c r="F79" s="168">
        <f>SUM(F73:F78)</f>
        <v>241.97579999999999</v>
      </c>
    </row>
    <row r="80" spans="1:6" ht="13.5" thickBot="1" x14ac:dyDescent="0.25">
      <c r="A80" s="70" t="s">
        <v>2647</v>
      </c>
      <c r="B80" s="327" t="s">
        <v>2648</v>
      </c>
      <c r="C80" s="328"/>
      <c r="D80" s="329"/>
      <c r="E80" s="71" t="s">
        <v>2608</v>
      </c>
      <c r="F80" s="154" t="s">
        <v>2588</v>
      </c>
    </row>
    <row r="81" spans="1:6" x14ac:dyDescent="0.2">
      <c r="A81" s="33" t="s">
        <v>2557</v>
      </c>
      <c r="B81" s="330" t="s">
        <v>2649</v>
      </c>
      <c r="C81" s="331"/>
      <c r="D81" s="332"/>
      <c r="E81" s="72"/>
      <c r="F81" s="169"/>
    </row>
    <row r="82" spans="1:6" x14ac:dyDescent="0.2">
      <c r="A82" s="36"/>
      <c r="B82" s="316" t="s">
        <v>2650</v>
      </c>
      <c r="C82" s="317"/>
      <c r="D82" s="318"/>
      <c r="E82" s="36"/>
      <c r="F82" s="143"/>
    </row>
    <row r="83" spans="1:6" x14ac:dyDescent="0.2">
      <c r="A83" s="73"/>
      <c r="B83" s="74" t="s">
        <v>2044</v>
      </c>
      <c r="C83" s="75"/>
      <c r="D83" s="76"/>
      <c r="E83" s="73"/>
      <c r="F83" s="170"/>
    </row>
    <row r="84" spans="1:6" ht="30" customHeight="1" thickBot="1" x14ac:dyDescent="0.25">
      <c r="A84" s="319" t="s">
        <v>2651</v>
      </c>
      <c r="B84" s="319"/>
      <c r="C84" s="319"/>
      <c r="D84" s="319"/>
      <c r="E84" s="319"/>
      <c r="F84" s="319"/>
    </row>
    <row r="85" spans="1:6" ht="13.5" thickBot="1" x14ac:dyDescent="0.25">
      <c r="A85" s="302" t="s">
        <v>2652</v>
      </c>
      <c r="B85" s="303"/>
      <c r="C85" s="303"/>
      <c r="D85" s="303"/>
      <c r="E85" s="303"/>
      <c r="F85" s="304"/>
    </row>
    <row r="86" spans="1:6" x14ac:dyDescent="0.2">
      <c r="A86" s="60">
        <v>4</v>
      </c>
      <c r="B86" s="320" t="s">
        <v>2653</v>
      </c>
      <c r="C86" s="321"/>
      <c r="D86" s="321"/>
      <c r="E86" s="322"/>
      <c r="F86" s="152" t="s">
        <v>2588</v>
      </c>
    </row>
    <row r="87" spans="1:6" x14ac:dyDescent="0.2">
      <c r="A87" s="24" t="s">
        <v>2639</v>
      </c>
      <c r="B87" s="289" t="s">
        <v>2654</v>
      </c>
      <c r="C87" s="289"/>
      <c r="D87" s="289"/>
      <c r="E87" s="289"/>
      <c r="F87" s="183">
        <f>F79</f>
        <v>241.97579999999999</v>
      </c>
    </row>
    <row r="88" spans="1:6" x14ac:dyDescent="0.2">
      <c r="A88" s="24" t="s">
        <v>2647</v>
      </c>
      <c r="B88" s="308" t="s">
        <v>2655</v>
      </c>
      <c r="C88" s="309"/>
      <c r="D88" s="309"/>
      <c r="E88" s="310"/>
      <c r="F88" s="183">
        <f>F83</f>
        <v>0</v>
      </c>
    </row>
    <row r="89" spans="1:6" ht="13.5" thickBot="1" x14ac:dyDescent="0.25">
      <c r="A89" s="311" t="s">
        <v>2637</v>
      </c>
      <c r="B89" s="311"/>
      <c r="C89" s="311"/>
      <c r="D89" s="311"/>
      <c r="E89" s="311"/>
      <c r="F89" s="171">
        <f>SUM(F87:F88)</f>
        <v>241.97579999999999</v>
      </c>
    </row>
    <row r="90" spans="1:6" ht="13.5" thickBot="1" x14ac:dyDescent="0.25">
      <c r="A90" s="312" t="s">
        <v>2656</v>
      </c>
      <c r="B90" s="313"/>
      <c r="C90" s="313"/>
      <c r="D90" s="313"/>
      <c r="E90" s="313"/>
      <c r="F90" s="314"/>
    </row>
    <row r="91" spans="1:6" x14ac:dyDescent="0.2">
      <c r="A91" s="59">
        <v>5</v>
      </c>
      <c r="B91" s="315" t="s">
        <v>2657</v>
      </c>
      <c r="C91" s="315"/>
      <c r="D91" s="315"/>
      <c r="E91" s="59" t="s">
        <v>2608</v>
      </c>
      <c r="F91" s="152" t="s">
        <v>2588</v>
      </c>
    </row>
    <row r="92" spans="1:6" x14ac:dyDescent="0.2">
      <c r="A92" s="24" t="s">
        <v>2557</v>
      </c>
      <c r="B92" s="289" t="s">
        <v>2658</v>
      </c>
      <c r="C92" s="289"/>
      <c r="D92" s="289"/>
      <c r="E92" s="77"/>
      <c r="F92" s="183">
        <f>'Aux - Insumos Sintético'!H8/(12*96)</f>
        <v>13.918986111111114</v>
      </c>
    </row>
    <row r="93" spans="1:6" x14ac:dyDescent="0.2">
      <c r="A93" s="24" t="s">
        <v>2559</v>
      </c>
      <c r="B93" s="289" t="s">
        <v>2151</v>
      </c>
      <c r="C93" s="289"/>
      <c r="D93" s="289"/>
      <c r="E93" s="77"/>
      <c r="F93" s="183">
        <f>'Aux - Insumos Sintético'!H58/(12*11)</f>
        <v>79.931637586487597</v>
      </c>
    </row>
    <row r="94" spans="1:6" x14ac:dyDescent="0.2">
      <c r="A94" s="24" t="s">
        <v>2562</v>
      </c>
      <c r="B94" s="289" t="s">
        <v>2696</v>
      </c>
      <c r="C94" s="289"/>
      <c r="D94" s="289"/>
      <c r="E94" s="78"/>
      <c r="F94" s="183">
        <f>'Aux - Insumos Sintético'!H47/(12*11)</f>
        <v>42.879648896011403</v>
      </c>
    </row>
    <row r="95" spans="1:6" x14ac:dyDescent="0.2">
      <c r="A95" s="24" t="s">
        <v>2564</v>
      </c>
      <c r="B95" s="289"/>
      <c r="C95" s="289"/>
      <c r="D95" s="289"/>
      <c r="E95" s="78"/>
      <c r="F95" s="183"/>
    </row>
    <row r="96" spans="1:6" x14ac:dyDescent="0.2">
      <c r="A96" s="79" t="s">
        <v>2044</v>
      </c>
      <c r="B96" s="80"/>
      <c r="C96" s="80"/>
      <c r="D96" s="80"/>
      <c r="E96" s="67"/>
      <c r="F96" s="159">
        <f>SUM(F92:F95)</f>
        <v>136.7302725936101</v>
      </c>
    </row>
    <row r="97" spans="1:6" ht="13.5" thickBot="1" x14ac:dyDescent="0.25">
      <c r="A97" s="301" t="s">
        <v>2734</v>
      </c>
      <c r="B97" s="301"/>
      <c r="C97" s="301"/>
      <c r="D97" s="301"/>
      <c r="E97" s="301"/>
      <c r="F97" s="301"/>
    </row>
    <row r="98" spans="1:6" ht="13.5" thickBot="1" x14ac:dyDescent="0.25">
      <c r="A98" s="302" t="s">
        <v>2659</v>
      </c>
      <c r="B98" s="303"/>
      <c r="C98" s="303"/>
      <c r="D98" s="303"/>
      <c r="E98" s="303"/>
      <c r="F98" s="304"/>
    </row>
    <row r="99" spans="1:6" x14ac:dyDescent="0.2">
      <c r="A99" s="59">
        <v>6</v>
      </c>
      <c r="B99" s="315" t="s">
        <v>2660</v>
      </c>
      <c r="C99" s="315"/>
      <c r="D99" s="315"/>
      <c r="E99" s="59" t="s">
        <v>2608</v>
      </c>
      <c r="F99" s="164" t="s">
        <v>2588</v>
      </c>
    </row>
    <row r="100" spans="1:6" x14ac:dyDescent="0.2">
      <c r="A100" s="24" t="s">
        <v>2557</v>
      </c>
      <c r="B100" s="308" t="s">
        <v>2661</v>
      </c>
      <c r="C100" s="309"/>
      <c r="D100" s="310"/>
      <c r="E100" s="206">
        <f>ADM</f>
        <v>2.1000000000000001E-2</v>
      </c>
      <c r="F100" s="175">
        <f>ROUND(E100*F116,2)</f>
        <v>83.93</v>
      </c>
    </row>
    <row r="101" spans="1:6" x14ac:dyDescent="0.2">
      <c r="A101" s="207" t="s">
        <v>2559</v>
      </c>
      <c r="B101" s="387" t="s">
        <v>2662</v>
      </c>
      <c r="C101" s="388"/>
      <c r="D101" s="389"/>
      <c r="E101" s="208">
        <v>2.01E-2</v>
      </c>
      <c r="F101" s="209">
        <f>ROUND((F116+F100)*E101,2)</f>
        <v>82.02</v>
      </c>
    </row>
    <row r="102" spans="1:6" x14ac:dyDescent="0.2">
      <c r="A102" s="199" t="s">
        <v>2562</v>
      </c>
      <c r="B102" s="391" t="s">
        <v>2663</v>
      </c>
      <c r="C102" s="392"/>
      <c r="D102" s="393"/>
      <c r="E102" s="200">
        <f>SUM(E103:E105)</f>
        <v>0.13219999999999998</v>
      </c>
      <c r="F102" s="201">
        <f>F103+F105</f>
        <v>634.12</v>
      </c>
    </row>
    <row r="103" spans="1:6" ht="34.5" customHeight="1" x14ac:dyDescent="0.2">
      <c r="A103" s="81"/>
      <c r="B103" s="43" t="s">
        <v>2664</v>
      </c>
      <c r="C103" s="383" t="str">
        <f>"PIS "&amp;(PIS*100)&amp;"% + COFINS "&amp;(CONFINS*100)&amp;"% + CPRB "&amp;(CPRB*100)&amp;"%"</f>
        <v>PIS 0,66% + COFINS 3,06% + CPRB 4,5%</v>
      </c>
      <c r="D103" s="384"/>
      <c r="E103" s="186">
        <f>PIS+CONFINS+CPRB</f>
        <v>8.2199999999999995E-2</v>
      </c>
      <c r="F103" s="88">
        <f>ROUND(($F$116+$F$100+$F$101)/(1-$E$102)*E103,2)</f>
        <v>394.29</v>
      </c>
    </row>
    <row r="104" spans="1:6" ht="24" customHeight="1" x14ac:dyDescent="0.2">
      <c r="A104" s="81"/>
      <c r="B104" s="43" t="s">
        <v>2665</v>
      </c>
      <c r="C104" s="383"/>
      <c r="D104" s="384"/>
      <c r="E104" s="186">
        <v>0</v>
      </c>
      <c r="F104" s="88">
        <f>($F$117+$F$101+$F$102)/(1-$E$103)*E104</f>
        <v>0</v>
      </c>
    </row>
    <row r="105" spans="1:6" x14ac:dyDescent="0.2">
      <c r="A105" s="81"/>
      <c r="B105" s="43" t="s">
        <v>2666</v>
      </c>
      <c r="C105" s="385" t="s">
        <v>2667</v>
      </c>
      <c r="D105" s="386"/>
      <c r="E105" s="186">
        <f>ISS</f>
        <v>0.05</v>
      </c>
      <c r="F105" s="88">
        <f>ROUND(($F$116+$F$100+$F$101)/(1-$E$102)*E105,2)</f>
        <v>239.83</v>
      </c>
    </row>
    <row r="106" spans="1:6" x14ac:dyDescent="0.2">
      <c r="A106" s="297" t="s">
        <v>2663</v>
      </c>
      <c r="B106" s="298"/>
      <c r="C106" s="298"/>
      <c r="D106" s="299"/>
      <c r="E106" s="212"/>
      <c r="F106" s="162">
        <f>F100+F101+F102</f>
        <v>800.06999999999994</v>
      </c>
    </row>
    <row r="107" spans="1:6" x14ac:dyDescent="0.2">
      <c r="A107" s="300" t="s">
        <v>2668</v>
      </c>
      <c r="B107" s="300"/>
      <c r="C107" s="300"/>
      <c r="D107" s="300"/>
      <c r="E107" s="300"/>
      <c r="F107" s="300"/>
    </row>
    <row r="108" spans="1:6" x14ac:dyDescent="0.2">
      <c r="A108" s="286" t="s">
        <v>2669</v>
      </c>
      <c r="B108" s="286"/>
      <c r="C108" s="286"/>
      <c r="D108" s="286"/>
      <c r="E108" s="286"/>
      <c r="F108" s="286"/>
    </row>
    <row r="109" spans="1:6" x14ac:dyDescent="0.2">
      <c r="A109" s="287" t="s">
        <v>2670</v>
      </c>
      <c r="B109" s="287"/>
      <c r="C109" s="287"/>
      <c r="D109" s="287"/>
      <c r="E109" s="287"/>
      <c r="F109" s="287"/>
    </row>
    <row r="110" spans="1:6" x14ac:dyDescent="0.2">
      <c r="A110" s="288" t="s">
        <v>2671</v>
      </c>
      <c r="B110" s="288"/>
      <c r="C110" s="288"/>
      <c r="D110" s="288"/>
      <c r="E110" s="288"/>
      <c r="F110" s="202" t="s">
        <v>2672</v>
      </c>
    </row>
    <row r="111" spans="1:6" x14ac:dyDescent="0.2">
      <c r="A111" s="28" t="s">
        <v>2557</v>
      </c>
      <c r="B111" s="382" t="s">
        <v>2673</v>
      </c>
      <c r="C111" s="382"/>
      <c r="D111" s="382"/>
      <c r="E111" s="382"/>
      <c r="F111" s="203">
        <f>F31</f>
        <v>2178</v>
      </c>
    </row>
    <row r="112" spans="1:6" x14ac:dyDescent="0.2">
      <c r="A112" s="27" t="s">
        <v>2559</v>
      </c>
      <c r="B112" s="380" t="s">
        <v>2674</v>
      </c>
      <c r="C112" s="380"/>
      <c r="D112" s="380"/>
      <c r="E112" s="380"/>
      <c r="F112" s="204">
        <f>F61</f>
        <v>1309.3838224960002</v>
      </c>
    </row>
    <row r="113" spans="1:6" x14ac:dyDescent="0.2">
      <c r="A113" s="27" t="s">
        <v>2562</v>
      </c>
      <c r="B113" s="380" t="s">
        <v>2675</v>
      </c>
      <c r="C113" s="380"/>
      <c r="D113" s="380"/>
      <c r="E113" s="380"/>
      <c r="F113" s="204">
        <f>F70</f>
        <v>130.51739051999999</v>
      </c>
    </row>
    <row r="114" spans="1:6" x14ac:dyDescent="0.2">
      <c r="A114" s="27" t="s">
        <v>2564</v>
      </c>
      <c r="B114" s="380" t="s">
        <v>2676</v>
      </c>
      <c r="C114" s="380"/>
      <c r="D114" s="380"/>
      <c r="E114" s="380"/>
      <c r="F114" s="204">
        <f>F89</f>
        <v>241.97579999999999</v>
      </c>
    </row>
    <row r="115" spans="1:6" x14ac:dyDescent="0.2">
      <c r="A115" s="27" t="s">
        <v>2593</v>
      </c>
      <c r="B115" s="380" t="s">
        <v>2677</v>
      </c>
      <c r="C115" s="380"/>
      <c r="D115" s="380"/>
      <c r="E115" s="380"/>
      <c r="F115" s="204">
        <f>F96</f>
        <v>136.7302725936101</v>
      </c>
    </row>
    <row r="116" spans="1:6" x14ac:dyDescent="0.2">
      <c r="A116" s="381" t="s">
        <v>2678</v>
      </c>
      <c r="B116" s="381"/>
      <c r="C116" s="381"/>
      <c r="D116" s="381"/>
      <c r="E116" s="381"/>
      <c r="F116" s="205">
        <f>SUM(F111:F115)</f>
        <v>3996.6072856096102</v>
      </c>
    </row>
    <row r="117" spans="1:6" x14ac:dyDescent="0.2">
      <c r="A117" s="27" t="s">
        <v>2593</v>
      </c>
      <c r="B117" s="380" t="s">
        <v>2679</v>
      </c>
      <c r="C117" s="380"/>
      <c r="D117" s="380"/>
      <c r="E117" s="380"/>
      <c r="F117" s="204">
        <f>F106</f>
        <v>800.06999999999994</v>
      </c>
    </row>
    <row r="118" spans="1:6" x14ac:dyDescent="0.2">
      <c r="A118" s="285" t="s">
        <v>2680</v>
      </c>
      <c r="B118" s="285"/>
      <c r="C118" s="285"/>
      <c r="D118" s="285"/>
      <c r="E118" s="285"/>
      <c r="F118" s="188">
        <f>ROUND(F117+F116,2)</f>
        <v>4796.68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Planilha16">
    <tabColor theme="7" tint="-0.249977111117893"/>
    <pageSetUpPr fitToPage="1"/>
  </sheetPr>
  <dimension ref="A1:F118"/>
  <sheetViews>
    <sheetView view="pageBreakPreview" topLeftCell="A91" zoomScaleNormal="100" zoomScaleSheetLayoutView="100" workbookViewId="0">
      <selection activeCell="F21" sqref="F21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7" bestFit="1" customWidth="1"/>
    <col min="7" max="16384" width="9.28515625" style="1"/>
  </cols>
  <sheetData>
    <row r="1" spans="1:6" x14ac:dyDescent="0.2">
      <c r="A1" s="374" t="s">
        <v>2553</v>
      </c>
      <c r="B1" s="375"/>
      <c r="C1" s="375"/>
      <c r="D1" s="375"/>
      <c r="E1" s="375"/>
      <c r="F1" s="375"/>
    </row>
    <row r="2" spans="1:6" x14ac:dyDescent="0.2">
      <c r="A2" s="287"/>
      <c r="B2" s="287"/>
      <c r="C2" s="287"/>
      <c r="D2" s="287"/>
      <c r="E2" s="287"/>
      <c r="F2" s="287"/>
    </row>
    <row r="3" spans="1:6" x14ac:dyDescent="0.2">
      <c r="A3" s="287" t="s">
        <v>2554</v>
      </c>
      <c r="B3" s="287"/>
      <c r="C3" s="287"/>
      <c r="D3" s="287"/>
      <c r="E3" s="287"/>
      <c r="F3" s="287"/>
    </row>
    <row r="4" spans="1:6" x14ac:dyDescent="0.2">
      <c r="A4" s="287" t="s">
        <v>2555</v>
      </c>
      <c r="B4" s="287"/>
      <c r="C4" s="287"/>
      <c r="D4" s="287"/>
      <c r="E4" s="287"/>
      <c r="F4" s="287"/>
    </row>
    <row r="5" spans="1:6" x14ac:dyDescent="0.2">
      <c r="A5" s="53"/>
      <c r="B5" s="53"/>
      <c r="C5" s="53"/>
      <c r="D5" s="53"/>
      <c r="E5" s="53"/>
      <c r="F5" s="155"/>
    </row>
    <row r="6" spans="1:6" x14ac:dyDescent="0.2">
      <c r="A6" s="376"/>
      <c r="B6" s="376"/>
      <c r="C6" s="376"/>
      <c r="D6" s="376"/>
      <c r="E6" s="376"/>
      <c r="F6" s="376"/>
    </row>
    <row r="7" spans="1:6" x14ac:dyDescent="0.2">
      <c r="A7" s="377" t="s">
        <v>2556</v>
      </c>
      <c r="B7" s="377"/>
      <c r="C7" s="377"/>
      <c r="D7" s="377"/>
      <c r="E7" s="377"/>
      <c r="F7" s="377"/>
    </row>
    <row r="8" spans="1:6" x14ac:dyDescent="0.2">
      <c r="A8" s="18" t="s">
        <v>2557</v>
      </c>
      <c r="B8" s="372" t="s">
        <v>2558</v>
      </c>
      <c r="C8" s="264"/>
      <c r="D8" s="264"/>
      <c r="E8" s="265"/>
      <c r="F8" s="174">
        <f ca="1">TODAY()</f>
        <v>44208</v>
      </c>
    </row>
    <row r="9" spans="1:6" x14ac:dyDescent="0.2">
      <c r="A9" s="18" t="s">
        <v>2559</v>
      </c>
      <c r="B9" s="372" t="s">
        <v>2560</v>
      </c>
      <c r="C9" s="264"/>
      <c r="D9" s="264"/>
      <c r="E9" s="265"/>
      <c r="F9" s="146" t="s">
        <v>2561</v>
      </c>
    </row>
    <row r="10" spans="1:6" ht="25.5" x14ac:dyDescent="0.2">
      <c r="A10" s="18" t="s">
        <v>2562</v>
      </c>
      <c r="B10" s="372" t="s">
        <v>2563</v>
      </c>
      <c r="C10" s="264"/>
      <c r="D10" s="264"/>
      <c r="E10" s="265"/>
      <c r="F10" s="147" t="s">
        <v>2738</v>
      </c>
    </row>
    <row r="11" spans="1:6" x14ac:dyDescent="0.2">
      <c r="A11" s="18" t="s">
        <v>2564</v>
      </c>
      <c r="B11" s="372" t="s">
        <v>2565</v>
      </c>
      <c r="C11" s="264"/>
      <c r="D11" s="264"/>
      <c r="E11" s="265"/>
      <c r="F11" s="146" t="s">
        <v>2566</v>
      </c>
    </row>
    <row r="12" spans="1:6" x14ac:dyDescent="0.2">
      <c r="A12" s="373" t="s">
        <v>2567</v>
      </c>
      <c r="B12" s="373"/>
      <c r="C12" s="373"/>
      <c r="D12" s="373"/>
      <c r="E12" s="373"/>
      <c r="F12" s="373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48" t="s">
        <v>2573</v>
      </c>
    </row>
    <row r="14" spans="1:6" ht="25.5" x14ac:dyDescent="0.2">
      <c r="A14" s="54">
        <v>1</v>
      </c>
      <c r="B14" s="176" t="s">
        <v>27</v>
      </c>
      <c r="C14" s="24" t="s">
        <v>2574</v>
      </c>
      <c r="D14" s="177" t="s">
        <v>2575</v>
      </c>
      <c r="E14" s="57" t="s">
        <v>2576</v>
      </c>
      <c r="F14" s="178">
        <v>4</v>
      </c>
    </row>
    <row r="15" spans="1:6" x14ac:dyDescent="0.2">
      <c r="A15" s="287" t="s">
        <v>2577</v>
      </c>
      <c r="B15" s="287"/>
      <c r="C15" s="287"/>
      <c r="D15" s="287"/>
      <c r="E15" s="287"/>
      <c r="F15" s="287"/>
    </row>
    <row r="16" spans="1:6" x14ac:dyDescent="0.2">
      <c r="A16" s="58" t="s">
        <v>2578</v>
      </c>
    </row>
    <row r="17" spans="1:6" x14ac:dyDescent="0.2">
      <c r="A17" s="24">
        <v>1</v>
      </c>
      <c r="B17" s="289" t="s">
        <v>2579</v>
      </c>
      <c r="C17" s="289"/>
      <c r="D17" s="289"/>
      <c r="E17" s="308"/>
      <c r="F17" s="179" t="s">
        <v>2580</v>
      </c>
    </row>
    <row r="18" spans="1:6" x14ac:dyDescent="0.2">
      <c r="A18" s="24">
        <v>2</v>
      </c>
      <c r="B18" s="308" t="s">
        <v>2581</v>
      </c>
      <c r="C18" s="309"/>
      <c r="D18" s="309"/>
      <c r="E18" s="309"/>
      <c r="F18" s="179" t="s">
        <v>2695</v>
      </c>
    </row>
    <row r="19" spans="1:6" x14ac:dyDescent="0.2">
      <c r="A19" s="24">
        <v>3</v>
      </c>
      <c r="B19" s="378" t="s">
        <v>2583</v>
      </c>
      <c r="C19" s="379"/>
      <c r="D19" s="379"/>
      <c r="E19" s="379"/>
      <c r="F19" s="181">
        <v>1738</v>
      </c>
    </row>
    <row r="20" spans="1:6" ht="27" customHeight="1" x14ac:dyDescent="0.2">
      <c r="A20" s="24">
        <v>4</v>
      </c>
      <c r="B20" s="308" t="s">
        <v>2584</v>
      </c>
      <c r="C20" s="309"/>
      <c r="D20" s="309"/>
      <c r="E20" s="309"/>
      <c r="F20" s="182" t="str">
        <f>B14</f>
        <v>Bombeiro Hidráulico Plantonista Noturno</v>
      </c>
    </row>
    <row r="21" spans="1:6" ht="13.5" thickBot="1" x14ac:dyDescent="0.25">
      <c r="A21" s="24">
        <v>5</v>
      </c>
      <c r="B21" s="308" t="s">
        <v>2585</v>
      </c>
      <c r="C21" s="309"/>
      <c r="D21" s="309"/>
      <c r="E21" s="310"/>
      <c r="F21" s="432">
        <v>43952</v>
      </c>
    </row>
    <row r="22" spans="1:6" ht="13.5" thickBot="1" x14ac:dyDescent="0.25">
      <c r="A22" s="369" t="s">
        <v>2586</v>
      </c>
      <c r="B22" s="370"/>
      <c r="C22" s="370"/>
      <c r="D22" s="370"/>
      <c r="E22" s="370"/>
      <c r="F22" s="371"/>
    </row>
    <row r="23" spans="1:6" x14ac:dyDescent="0.2">
      <c r="A23" s="59">
        <v>1</v>
      </c>
      <c r="B23" s="367" t="s">
        <v>2587</v>
      </c>
      <c r="C23" s="368"/>
      <c r="D23" s="368"/>
      <c r="E23" s="368"/>
      <c r="F23" s="149" t="s">
        <v>2588</v>
      </c>
    </row>
    <row r="24" spans="1:6" x14ac:dyDescent="0.2">
      <c r="A24" s="24" t="s">
        <v>2557</v>
      </c>
      <c r="B24" s="308" t="s">
        <v>2589</v>
      </c>
      <c r="C24" s="309"/>
      <c r="D24" s="309"/>
      <c r="E24" s="309"/>
      <c r="F24" s="183">
        <f>F19</f>
        <v>1738</v>
      </c>
    </row>
    <row r="25" spans="1:6" x14ac:dyDescent="0.2">
      <c r="A25" s="24" t="s">
        <v>2559</v>
      </c>
      <c r="B25" s="308" t="s">
        <v>2689</v>
      </c>
      <c r="C25" s="309"/>
      <c r="D25" s="309"/>
      <c r="E25" s="309"/>
      <c r="F25" s="183">
        <v>0</v>
      </c>
    </row>
    <row r="26" spans="1:6" x14ac:dyDescent="0.2">
      <c r="A26" s="24" t="s">
        <v>2562</v>
      </c>
      <c r="B26" s="308" t="s">
        <v>2750</v>
      </c>
      <c r="C26" s="309"/>
      <c r="D26" s="309"/>
      <c r="E26" s="309"/>
      <c r="F26" s="183">
        <f>1100*0.4</f>
        <v>440</v>
      </c>
    </row>
    <row r="27" spans="1:6" x14ac:dyDescent="0.2">
      <c r="A27" s="24" t="s">
        <v>2564</v>
      </c>
      <c r="B27" s="308" t="s">
        <v>2592</v>
      </c>
      <c r="C27" s="309"/>
      <c r="D27" s="309"/>
      <c r="E27" s="309"/>
      <c r="F27" s="183">
        <f>(F24+F26)/220 *0.2*8*15</f>
        <v>237.60000000000002</v>
      </c>
    </row>
    <row r="28" spans="1:6" x14ac:dyDescent="0.2">
      <c r="A28" s="24" t="s">
        <v>2593</v>
      </c>
      <c r="B28" s="308" t="s">
        <v>2594</v>
      </c>
      <c r="C28" s="309"/>
      <c r="D28" s="309"/>
      <c r="E28" s="309"/>
      <c r="F28" s="183">
        <v>0</v>
      </c>
    </row>
    <row r="29" spans="1:6" x14ac:dyDescent="0.2">
      <c r="A29" s="24" t="s">
        <v>2595</v>
      </c>
      <c r="B29" s="308" t="s">
        <v>2596</v>
      </c>
      <c r="C29" s="309"/>
      <c r="D29" s="309"/>
      <c r="E29" s="309"/>
      <c r="F29" s="183">
        <v>0</v>
      </c>
    </row>
    <row r="30" spans="1:6" x14ac:dyDescent="0.2">
      <c r="A30" s="35" t="s">
        <v>2597</v>
      </c>
      <c r="B30" s="308" t="s">
        <v>2598</v>
      </c>
      <c r="C30" s="309"/>
      <c r="D30" s="309"/>
      <c r="E30" s="309"/>
      <c r="F30" s="183">
        <v>0</v>
      </c>
    </row>
    <row r="31" spans="1:6" ht="13.5" thickBot="1" x14ac:dyDescent="0.25">
      <c r="A31" s="360" t="s">
        <v>2599</v>
      </c>
      <c r="B31" s="361"/>
      <c r="C31" s="362"/>
      <c r="D31" s="362"/>
      <c r="E31" s="363"/>
      <c r="F31" s="158">
        <f>SUM(F24:F30)</f>
        <v>2415.6</v>
      </c>
    </row>
    <row r="32" spans="1:6" ht="13.5" thickBot="1" x14ac:dyDescent="0.25">
      <c r="A32" s="364" t="s">
        <v>2600</v>
      </c>
      <c r="B32" s="365"/>
      <c r="C32" s="365"/>
      <c r="D32" s="365"/>
      <c r="E32" s="365"/>
      <c r="F32" s="366"/>
    </row>
    <row r="33" spans="1:6" x14ac:dyDescent="0.2">
      <c r="A33" s="61" t="s">
        <v>2601</v>
      </c>
      <c r="B33" s="367" t="s">
        <v>2602</v>
      </c>
      <c r="C33" s="368"/>
      <c r="D33" s="368"/>
      <c r="E33" s="368"/>
      <c r="F33" s="149" t="s">
        <v>2588</v>
      </c>
    </row>
    <row r="34" spans="1:6" x14ac:dyDescent="0.2">
      <c r="A34" s="24" t="s">
        <v>2557</v>
      </c>
      <c r="B34" s="316" t="s">
        <v>2603</v>
      </c>
      <c r="C34" s="317"/>
      <c r="D34" s="318"/>
      <c r="E34" s="184">
        <v>8.3299999999999999E-2</v>
      </c>
      <c r="F34" s="183">
        <f>E34*F31</f>
        <v>201.21947999999998</v>
      </c>
    </row>
    <row r="35" spans="1:6" x14ac:dyDescent="0.2">
      <c r="A35" s="24" t="s">
        <v>2559</v>
      </c>
      <c r="B35" s="316" t="s">
        <v>2604</v>
      </c>
      <c r="C35" s="317"/>
      <c r="D35" s="318"/>
      <c r="E35" s="184">
        <v>0.1111</v>
      </c>
      <c r="F35" s="183">
        <f>E35*F31</f>
        <v>268.37315999999998</v>
      </c>
    </row>
    <row r="36" spans="1:6" x14ac:dyDescent="0.2">
      <c r="A36" s="324" t="s">
        <v>2605</v>
      </c>
      <c r="B36" s="325"/>
      <c r="C36" s="325"/>
      <c r="D36" s="326"/>
      <c r="E36" s="189">
        <f>SUM(E34:E35)</f>
        <v>0.19440000000000002</v>
      </c>
      <c r="F36" s="164">
        <f>SUM(F34:F35)</f>
        <v>469.59263999999996</v>
      </c>
    </row>
    <row r="37" spans="1:6" x14ac:dyDescent="0.2">
      <c r="A37" s="62" t="s">
        <v>2606</v>
      </c>
      <c r="B37" s="357" t="s">
        <v>2607</v>
      </c>
      <c r="C37" s="358"/>
      <c r="D37" s="359"/>
      <c r="E37" s="62" t="s">
        <v>2608</v>
      </c>
      <c r="F37" s="150" t="s">
        <v>2588</v>
      </c>
    </row>
    <row r="38" spans="1:6" x14ac:dyDescent="0.2">
      <c r="A38" s="41" t="s">
        <v>2557</v>
      </c>
      <c r="B38" s="348" t="s">
        <v>2609</v>
      </c>
      <c r="C38" s="349"/>
      <c r="D38" s="350"/>
      <c r="E38" s="185">
        <f>TOTAL!J2</f>
        <v>0</v>
      </c>
      <c r="F38" s="160">
        <f>E38*$F$31</f>
        <v>0</v>
      </c>
    </row>
    <row r="39" spans="1:6" x14ac:dyDescent="0.2">
      <c r="A39" s="41" t="s">
        <v>2559</v>
      </c>
      <c r="B39" s="348" t="s">
        <v>2610</v>
      </c>
      <c r="C39" s="349"/>
      <c r="D39" s="350"/>
      <c r="E39" s="185">
        <v>1.4999999999999999E-2</v>
      </c>
      <c r="F39" s="160">
        <f>E39*($F$31+$F$36)</f>
        <v>43.277889599999995</v>
      </c>
    </row>
    <row r="40" spans="1:6" x14ac:dyDescent="0.2">
      <c r="A40" s="41" t="s">
        <v>2562</v>
      </c>
      <c r="B40" s="348" t="s">
        <v>2611</v>
      </c>
      <c r="C40" s="349"/>
      <c r="D40" s="350"/>
      <c r="E40" s="185">
        <v>0.01</v>
      </c>
      <c r="F40" s="160">
        <f t="shared" ref="F40:F45" si="0">E40*($F$31+$F$36)</f>
        <v>28.851926399999996</v>
      </c>
    </row>
    <row r="41" spans="1:6" x14ac:dyDescent="0.2">
      <c r="A41" s="41" t="s">
        <v>2564</v>
      </c>
      <c r="B41" s="348" t="s">
        <v>2612</v>
      </c>
      <c r="C41" s="349"/>
      <c r="D41" s="350"/>
      <c r="E41" s="185">
        <v>2E-3</v>
      </c>
      <c r="F41" s="160">
        <f t="shared" si="0"/>
        <v>5.7703852799999993</v>
      </c>
    </row>
    <row r="42" spans="1:6" x14ac:dyDescent="0.2">
      <c r="A42" s="41" t="s">
        <v>2593</v>
      </c>
      <c r="B42" s="348" t="s">
        <v>2613</v>
      </c>
      <c r="C42" s="349"/>
      <c r="D42" s="350"/>
      <c r="E42" s="185">
        <v>2.5000000000000001E-2</v>
      </c>
      <c r="F42" s="160">
        <f t="shared" si="0"/>
        <v>72.129815999999991</v>
      </c>
    </row>
    <row r="43" spans="1:6" x14ac:dyDescent="0.2">
      <c r="A43" s="28" t="s">
        <v>2595</v>
      </c>
      <c r="B43" s="351" t="s">
        <v>2614</v>
      </c>
      <c r="C43" s="352"/>
      <c r="D43" s="353"/>
      <c r="E43" s="185">
        <v>0.08</v>
      </c>
      <c r="F43" s="160">
        <f t="shared" si="0"/>
        <v>230.81541119999997</v>
      </c>
    </row>
    <row r="44" spans="1:6" x14ac:dyDescent="0.2">
      <c r="A44" s="41" t="s">
        <v>2597</v>
      </c>
      <c r="B44" s="348" t="s">
        <v>2761</v>
      </c>
      <c r="C44" s="349"/>
      <c r="D44" s="350"/>
      <c r="E44" s="185">
        <f>3%*0.926</f>
        <v>2.7779999999999999E-2</v>
      </c>
      <c r="F44" s="160">
        <f t="shared" si="0"/>
        <v>80.150651539199984</v>
      </c>
    </row>
    <row r="45" spans="1:6" x14ac:dyDescent="0.2">
      <c r="A45" s="41" t="s">
        <v>1983</v>
      </c>
      <c r="B45" s="348" t="s">
        <v>2615</v>
      </c>
      <c r="C45" s="349"/>
      <c r="D45" s="350"/>
      <c r="E45" s="185">
        <v>6.0000000000000001E-3</v>
      </c>
      <c r="F45" s="160">
        <f t="shared" si="0"/>
        <v>17.311155839999998</v>
      </c>
    </row>
    <row r="46" spans="1:6" x14ac:dyDescent="0.2">
      <c r="A46" s="354" t="s">
        <v>2044</v>
      </c>
      <c r="B46" s="355"/>
      <c r="C46" s="355"/>
      <c r="D46" s="356"/>
      <c r="E46" s="63">
        <f>SUM(E38:E45)</f>
        <v>0.16578000000000001</v>
      </c>
      <c r="F46" s="161">
        <f>SUM(F38:F45)</f>
        <v>478.30723585919998</v>
      </c>
    </row>
    <row r="47" spans="1:6" x14ac:dyDescent="0.2">
      <c r="A47" s="64" t="s">
        <v>2616</v>
      </c>
      <c r="B47" s="337" t="s">
        <v>2617</v>
      </c>
      <c r="C47" s="317"/>
      <c r="D47" s="317"/>
      <c r="E47" s="318"/>
      <c r="F47" s="151" t="s">
        <v>2588</v>
      </c>
    </row>
    <row r="48" spans="1:6" x14ac:dyDescent="0.2">
      <c r="A48" s="24" t="s">
        <v>2557</v>
      </c>
      <c r="B48" s="316" t="s">
        <v>2618</v>
      </c>
      <c r="C48" s="317"/>
      <c r="D48" s="346" t="s">
        <v>2739</v>
      </c>
      <c r="E48" s="347"/>
      <c r="F48" s="183">
        <f>(2*5.5*15)</f>
        <v>165</v>
      </c>
    </row>
    <row r="49" spans="1:6" x14ac:dyDescent="0.2">
      <c r="A49" s="24" t="s">
        <v>2559</v>
      </c>
      <c r="B49" s="308" t="s">
        <v>2748</v>
      </c>
      <c r="C49" s="309"/>
      <c r="D49" s="309"/>
      <c r="E49" s="310"/>
      <c r="F49" s="183">
        <f>ROUND(15*(16.95*0.91),2)</f>
        <v>231.37</v>
      </c>
    </row>
    <row r="50" spans="1:6" x14ac:dyDescent="0.2">
      <c r="A50" s="24" t="s">
        <v>2562</v>
      </c>
      <c r="B50" s="308" t="s">
        <v>2749</v>
      </c>
      <c r="C50" s="309"/>
      <c r="D50" s="309"/>
      <c r="E50" s="310"/>
      <c r="F50" s="183">
        <f>ROUND(15*3.89,2)</f>
        <v>58.35</v>
      </c>
    </row>
    <row r="51" spans="1:6" x14ac:dyDescent="0.2">
      <c r="A51" s="24" t="s">
        <v>2564</v>
      </c>
      <c r="B51" s="308" t="s">
        <v>2619</v>
      </c>
      <c r="C51" s="309"/>
      <c r="D51" s="309"/>
      <c r="E51" s="310"/>
      <c r="F51" s="183"/>
    </row>
    <row r="52" spans="1:6" x14ac:dyDescent="0.2">
      <c r="A52" s="24" t="s">
        <v>2593</v>
      </c>
      <c r="B52" s="308" t="s">
        <v>2620</v>
      </c>
      <c r="C52" s="309"/>
      <c r="D52" s="309"/>
      <c r="E52" s="310"/>
      <c r="F52" s="183"/>
    </row>
    <row r="53" spans="1:6" x14ac:dyDescent="0.2">
      <c r="A53" s="324" t="s">
        <v>2621</v>
      </c>
      <c r="B53" s="325"/>
      <c r="C53" s="325"/>
      <c r="D53" s="325"/>
      <c r="E53" s="326"/>
      <c r="F53" s="188">
        <f>SUM(F48:F52)</f>
        <v>454.72</v>
      </c>
    </row>
    <row r="54" spans="1:6" x14ac:dyDescent="0.2">
      <c r="A54" s="300" t="s">
        <v>2622</v>
      </c>
      <c r="B54" s="300"/>
      <c r="C54" s="300"/>
      <c r="D54" s="300"/>
      <c r="E54" s="300"/>
      <c r="F54" s="300"/>
    </row>
    <row r="55" spans="1:6" ht="13.5" thickBot="1" x14ac:dyDescent="0.25">
      <c r="A55" s="345" t="s">
        <v>2623</v>
      </c>
      <c r="B55" s="345"/>
      <c r="C55" s="345"/>
      <c r="D55" s="345"/>
      <c r="E55" s="345"/>
      <c r="F55" s="345"/>
    </row>
    <row r="56" spans="1:6" ht="13.5" thickBot="1" x14ac:dyDescent="0.25">
      <c r="A56" s="302" t="s">
        <v>2624</v>
      </c>
      <c r="B56" s="303"/>
      <c r="C56" s="303"/>
      <c r="D56" s="303"/>
      <c r="E56" s="303"/>
      <c r="F56" s="304"/>
    </row>
    <row r="57" spans="1:6" x14ac:dyDescent="0.2">
      <c r="A57" s="60">
        <v>2</v>
      </c>
      <c r="B57" s="320" t="s">
        <v>2625</v>
      </c>
      <c r="C57" s="321"/>
      <c r="D57" s="321"/>
      <c r="E57" s="322"/>
      <c r="F57" s="152" t="s">
        <v>2588</v>
      </c>
    </row>
    <row r="58" spans="1:6" x14ac:dyDescent="0.2">
      <c r="A58" s="64" t="s">
        <v>2601</v>
      </c>
      <c r="B58" s="339" t="s">
        <v>2626</v>
      </c>
      <c r="C58" s="340"/>
      <c r="D58" s="340"/>
      <c r="E58" s="341"/>
      <c r="F58" s="165">
        <f>F36</f>
        <v>469.59263999999996</v>
      </c>
    </row>
    <row r="59" spans="1:6" x14ac:dyDescent="0.2">
      <c r="A59" s="64" t="s">
        <v>2606</v>
      </c>
      <c r="B59" s="339" t="s">
        <v>2627</v>
      </c>
      <c r="C59" s="340"/>
      <c r="D59" s="340"/>
      <c r="E59" s="341"/>
      <c r="F59" s="165">
        <f>F46</f>
        <v>478.30723585919998</v>
      </c>
    </row>
    <row r="60" spans="1:6" x14ac:dyDescent="0.2">
      <c r="A60" s="64" t="s">
        <v>2616</v>
      </c>
      <c r="B60" s="339" t="s">
        <v>2628</v>
      </c>
      <c r="C60" s="340"/>
      <c r="D60" s="340"/>
      <c r="E60" s="341"/>
      <c r="F60" s="165">
        <f>F53</f>
        <v>454.72</v>
      </c>
    </row>
    <row r="61" spans="1:6" ht="13.5" thickBot="1" x14ac:dyDescent="0.25">
      <c r="A61" s="66"/>
      <c r="B61" s="342" t="s">
        <v>2044</v>
      </c>
      <c r="C61" s="343"/>
      <c r="D61" s="343"/>
      <c r="E61" s="344"/>
      <c r="F61" s="166">
        <f>SUM(F58:F60)</f>
        <v>1402.6198758592</v>
      </c>
    </row>
    <row r="62" spans="1:6" ht="13.5" thickBot="1" x14ac:dyDescent="0.25">
      <c r="A62" s="302" t="s">
        <v>2629</v>
      </c>
      <c r="B62" s="303"/>
      <c r="C62" s="303"/>
      <c r="D62" s="303"/>
      <c r="E62" s="303"/>
      <c r="F62" s="304"/>
    </row>
    <row r="63" spans="1:6" x14ac:dyDescent="0.2">
      <c r="A63" s="65">
        <v>3</v>
      </c>
      <c r="B63" s="305" t="s">
        <v>2630</v>
      </c>
      <c r="C63" s="306"/>
      <c r="D63" s="307"/>
      <c r="E63" s="65" t="s">
        <v>2608</v>
      </c>
      <c r="F63" s="151" t="s">
        <v>2588</v>
      </c>
    </row>
    <row r="64" spans="1:6" x14ac:dyDescent="0.2">
      <c r="A64" s="24" t="s">
        <v>2557</v>
      </c>
      <c r="B64" s="308" t="s">
        <v>2631</v>
      </c>
      <c r="C64" s="309"/>
      <c r="D64" s="310"/>
      <c r="E64" s="186">
        <v>1.8100000000000002E-2</v>
      </c>
      <c r="F64" s="88">
        <f>$F$31*E64</f>
        <v>43.722360000000002</v>
      </c>
    </row>
    <row r="65" spans="1:6" x14ac:dyDescent="0.2">
      <c r="A65" s="24" t="s">
        <v>2559</v>
      </c>
      <c r="B65" s="308" t="s">
        <v>2632</v>
      </c>
      <c r="C65" s="309"/>
      <c r="D65" s="310"/>
      <c r="E65" s="186">
        <v>1.4E-3</v>
      </c>
      <c r="F65" s="88">
        <f>F64*E65</f>
        <v>6.1211304000000001E-2</v>
      </c>
    </row>
    <row r="66" spans="1:6" ht="25.5" customHeight="1" x14ac:dyDescent="0.2">
      <c r="A66" s="24" t="s">
        <v>2562</v>
      </c>
      <c r="B66" s="308" t="s">
        <v>2633</v>
      </c>
      <c r="C66" s="309"/>
      <c r="D66" s="310"/>
      <c r="E66" s="186">
        <v>3.4700000000000002E-2</v>
      </c>
      <c r="F66" s="88">
        <f>E66*$F$31</f>
        <v>83.82132</v>
      </c>
    </row>
    <row r="67" spans="1:6" x14ac:dyDescent="0.2">
      <c r="A67" s="24" t="s">
        <v>2564</v>
      </c>
      <c r="B67" s="308" t="s">
        <v>2634</v>
      </c>
      <c r="C67" s="309"/>
      <c r="D67" s="310"/>
      <c r="E67" s="186">
        <v>1.9E-3</v>
      </c>
      <c r="F67" s="88">
        <f>E67*$F$31</f>
        <v>4.5896400000000002</v>
      </c>
    </row>
    <row r="68" spans="1:6" ht="22.5" customHeight="1" x14ac:dyDescent="0.2">
      <c r="A68" s="24" t="s">
        <v>2593</v>
      </c>
      <c r="B68" s="308" t="s">
        <v>2635</v>
      </c>
      <c r="C68" s="309"/>
      <c r="D68" s="310"/>
      <c r="E68" s="186">
        <v>6.9999999999999999E-4</v>
      </c>
      <c r="F68" s="88">
        <f>E68*$F$31</f>
        <v>1.69092</v>
      </c>
    </row>
    <row r="69" spans="1:6" ht="27" customHeight="1" x14ac:dyDescent="0.2">
      <c r="A69" s="24" t="s">
        <v>2595</v>
      </c>
      <c r="B69" s="308" t="s">
        <v>2636</v>
      </c>
      <c r="C69" s="309"/>
      <c r="D69" s="310"/>
      <c r="E69" s="186">
        <v>4.4999999999999997E-3</v>
      </c>
      <c r="F69" s="88">
        <f>$F$31*E69</f>
        <v>10.870199999999999</v>
      </c>
    </row>
    <row r="70" spans="1:6" ht="13.5" thickBot="1" x14ac:dyDescent="0.25">
      <c r="A70" s="333" t="s">
        <v>2637</v>
      </c>
      <c r="B70" s="334"/>
      <c r="C70" s="334"/>
      <c r="D70" s="335"/>
      <c r="E70" s="67">
        <f>SUM(E64:E69)</f>
        <v>6.1299999999999993E-2</v>
      </c>
      <c r="F70" s="163">
        <f>SUM(F64:F69)</f>
        <v>144.75565130400003</v>
      </c>
    </row>
    <row r="71" spans="1:6" ht="13.5" thickBot="1" x14ac:dyDescent="0.25">
      <c r="A71" s="302" t="s">
        <v>2638</v>
      </c>
      <c r="B71" s="303"/>
      <c r="C71" s="303"/>
      <c r="D71" s="303"/>
      <c r="E71" s="303"/>
      <c r="F71" s="304"/>
    </row>
    <row r="72" spans="1:6" x14ac:dyDescent="0.2">
      <c r="A72" s="68" t="s">
        <v>2639</v>
      </c>
      <c r="B72" s="336" t="s">
        <v>2640</v>
      </c>
      <c r="C72" s="337"/>
      <c r="D72" s="338"/>
      <c r="E72" s="65" t="s">
        <v>2608</v>
      </c>
      <c r="F72" s="153" t="s">
        <v>2588</v>
      </c>
    </row>
    <row r="73" spans="1:6" x14ac:dyDescent="0.2">
      <c r="A73" s="69" t="s">
        <v>2557</v>
      </c>
      <c r="B73" s="323" t="s">
        <v>2641</v>
      </c>
      <c r="C73" s="309"/>
      <c r="D73" s="310"/>
      <c r="E73" s="187">
        <v>9.0749999999999997E-2</v>
      </c>
      <c r="F73" s="167">
        <f t="shared" ref="F73:F78" si="1">E73*$F$31</f>
        <v>219.2157</v>
      </c>
    </row>
    <row r="74" spans="1:6" x14ac:dyDescent="0.2">
      <c r="A74" s="69" t="s">
        <v>2559</v>
      </c>
      <c r="B74" s="323" t="s">
        <v>2642</v>
      </c>
      <c r="C74" s="309"/>
      <c r="D74" s="310"/>
      <c r="E74" s="187">
        <v>1.6299999999999999E-2</v>
      </c>
      <c r="F74" s="167">
        <f t="shared" si="1"/>
        <v>39.374279999999992</v>
      </c>
    </row>
    <row r="75" spans="1:6" x14ac:dyDescent="0.2">
      <c r="A75" s="69" t="s">
        <v>2562</v>
      </c>
      <c r="B75" s="323" t="s">
        <v>2643</v>
      </c>
      <c r="C75" s="309"/>
      <c r="D75" s="310"/>
      <c r="E75" s="187">
        <v>2.0000000000000001E-4</v>
      </c>
      <c r="F75" s="167">
        <f t="shared" si="1"/>
        <v>0.48311999999999999</v>
      </c>
    </row>
    <row r="76" spans="1:6" ht="29.25" customHeight="1" x14ac:dyDescent="0.2">
      <c r="A76" s="69" t="s">
        <v>2564</v>
      </c>
      <c r="B76" s="323" t="s">
        <v>2644</v>
      </c>
      <c r="C76" s="309"/>
      <c r="D76" s="310"/>
      <c r="E76" s="187">
        <v>3.3E-3</v>
      </c>
      <c r="F76" s="167">
        <f t="shared" si="1"/>
        <v>7.9714799999999997</v>
      </c>
    </row>
    <row r="77" spans="1:6" ht="26.25" customHeight="1" x14ac:dyDescent="0.2">
      <c r="A77" s="69" t="s">
        <v>2593</v>
      </c>
      <c r="B77" s="323" t="s">
        <v>2645</v>
      </c>
      <c r="C77" s="309"/>
      <c r="D77" s="310"/>
      <c r="E77" s="187">
        <v>5.5000000000000003E-4</v>
      </c>
      <c r="F77" s="167">
        <f t="shared" si="1"/>
        <v>1.3285800000000001</v>
      </c>
    </row>
    <row r="78" spans="1:6" ht="27.75" customHeight="1" x14ac:dyDescent="0.2">
      <c r="A78" s="69" t="s">
        <v>2595</v>
      </c>
      <c r="B78" s="323" t="s">
        <v>2646</v>
      </c>
      <c r="C78" s="309"/>
      <c r="D78" s="310"/>
      <c r="E78" s="187">
        <v>0</v>
      </c>
      <c r="F78" s="167">
        <f t="shared" si="1"/>
        <v>0</v>
      </c>
    </row>
    <row r="79" spans="1:6" ht="13.5" thickBot="1" x14ac:dyDescent="0.25">
      <c r="A79" s="324" t="s">
        <v>2637</v>
      </c>
      <c r="B79" s="325"/>
      <c r="C79" s="325"/>
      <c r="D79" s="326"/>
      <c r="E79" s="67">
        <f>SUM(E73:E78)</f>
        <v>0.11109999999999999</v>
      </c>
      <c r="F79" s="168">
        <f>SUM(F73:F78)</f>
        <v>268.37315999999993</v>
      </c>
    </row>
    <row r="80" spans="1:6" ht="13.5" thickBot="1" x14ac:dyDescent="0.25">
      <c r="A80" s="70" t="s">
        <v>2647</v>
      </c>
      <c r="B80" s="327" t="s">
        <v>2648</v>
      </c>
      <c r="C80" s="328"/>
      <c r="D80" s="329"/>
      <c r="E80" s="71" t="s">
        <v>2608</v>
      </c>
      <c r="F80" s="154" t="s">
        <v>2588</v>
      </c>
    </row>
    <row r="81" spans="1:6" x14ac:dyDescent="0.2">
      <c r="A81" s="33" t="s">
        <v>2557</v>
      </c>
      <c r="B81" s="330" t="s">
        <v>2649</v>
      </c>
      <c r="C81" s="331"/>
      <c r="D81" s="332"/>
      <c r="E81" s="72"/>
      <c r="F81" s="169">
        <f>((F31/220)+(0.5*F31/220)*15)</f>
        <v>93.330000000000013</v>
      </c>
    </row>
    <row r="82" spans="1:6" x14ac:dyDescent="0.2">
      <c r="A82" s="36"/>
      <c r="B82" s="316" t="s">
        <v>2650</v>
      </c>
      <c r="C82" s="317"/>
      <c r="D82" s="318"/>
      <c r="E82" s="36"/>
      <c r="F82" s="143"/>
    </row>
    <row r="83" spans="1:6" x14ac:dyDescent="0.2">
      <c r="A83" s="73"/>
      <c r="B83" s="74" t="s">
        <v>2044</v>
      </c>
      <c r="C83" s="75"/>
      <c r="D83" s="76"/>
      <c r="E83" s="73"/>
      <c r="F83" s="170"/>
    </row>
    <row r="84" spans="1:6" ht="30" customHeight="1" thickBot="1" x14ac:dyDescent="0.25">
      <c r="A84" s="319" t="s">
        <v>2651</v>
      </c>
      <c r="B84" s="319"/>
      <c r="C84" s="319"/>
      <c r="D84" s="319"/>
      <c r="E84" s="319"/>
      <c r="F84" s="319"/>
    </row>
    <row r="85" spans="1:6" ht="13.5" thickBot="1" x14ac:dyDescent="0.25">
      <c r="A85" s="302" t="s">
        <v>2652</v>
      </c>
      <c r="B85" s="303"/>
      <c r="C85" s="303"/>
      <c r="D85" s="303"/>
      <c r="E85" s="303"/>
      <c r="F85" s="304"/>
    </row>
    <row r="86" spans="1:6" x14ac:dyDescent="0.2">
      <c r="A86" s="60">
        <v>4</v>
      </c>
      <c r="B86" s="320" t="s">
        <v>2653</v>
      </c>
      <c r="C86" s="321"/>
      <c r="D86" s="321"/>
      <c r="E86" s="322"/>
      <c r="F86" s="152" t="s">
        <v>2588</v>
      </c>
    </row>
    <row r="87" spans="1:6" x14ac:dyDescent="0.2">
      <c r="A87" s="24" t="s">
        <v>2639</v>
      </c>
      <c r="B87" s="289" t="s">
        <v>2654</v>
      </c>
      <c r="C87" s="289"/>
      <c r="D87" s="289"/>
      <c r="E87" s="289"/>
      <c r="F87" s="183">
        <f>F79</f>
        <v>268.37315999999993</v>
      </c>
    </row>
    <row r="88" spans="1:6" x14ac:dyDescent="0.2">
      <c r="A88" s="24" t="s">
        <v>2647</v>
      </c>
      <c r="B88" s="308" t="s">
        <v>2655</v>
      </c>
      <c r="C88" s="309"/>
      <c r="D88" s="309"/>
      <c r="E88" s="310"/>
      <c r="F88" s="183">
        <f>F83</f>
        <v>0</v>
      </c>
    </row>
    <row r="89" spans="1:6" ht="13.5" thickBot="1" x14ac:dyDescent="0.25">
      <c r="A89" s="311" t="s">
        <v>2637</v>
      </c>
      <c r="B89" s="311"/>
      <c r="C89" s="311"/>
      <c r="D89" s="311"/>
      <c r="E89" s="311"/>
      <c r="F89" s="171">
        <f>SUM(F87:F88)</f>
        <v>268.37315999999993</v>
      </c>
    </row>
    <row r="90" spans="1:6" ht="13.5" thickBot="1" x14ac:dyDescent="0.25">
      <c r="A90" s="312" t="s">
        <v>2656</v>
      </c>
      <c r="B90" s="313"/>
      <c r="C90" s="313"/>
      <c r="D90" s="313"/>
      <c r="E90" s="313"/>
      <c r="F90" s="314"/>
    </row>
    <row r="91" spans="1:6" x14ac:dyDescent="0.2">
      <c r="A91" s="59">
        <v>5</v>
      </c>
      <c r="B91" s="315" t="s">
        <v>2657</v>
      </c>
      <c r="C91" s="315"/>
      <c r="D91" s="315"/>
      <c r="E91" s="59" t="s">
        <v>2608</v>
      </c>
      <c r="F91" s="152" t="s">
        <v>2588</v>
      </c>
    </row>
    <row r="92" spans="1:6" x14ac:dyDescent="0.2">
      <c r="A92" s="24" t="s">
        <v>2557</v>
      </c>
      <c r="B92" s="289" t="s">
        <v>2658</v>
      </c>
      <c r="C92" s="289"/>
      <c r="D92" s="289"/>
      <c r="E92" s="77"/>
      <c r="F92" s="183">
        <f>'Aux - Insumos Sintético'!H8/(12*96)</f>
        <v>13.918986111111114</v>
      </c>
    </row>
    <row r="93" spans="1:6" x14ac:dyDescent="0.2">
      <c r="A93" s="24" t="s">
        <v>2559</v>
      </c>
      <c r="B93" s="289" t="s">
        <v>2151</v>
      </c>
      <c r="C93" s="289"/>
      <c r="D93" s="289"/>
      <c r="E93" s="77"/>
      <c r="F93" s="183">
        <f>'Aux - Insumos Sintético'!H58/(12*11)</f>
        <v>79.931637586487597</v>
      </c>
    </row>
    <row r="94" spans="1:6" x14ac:dyDescent="0.2">
      <c r="A94" s="24" t="s">
        <v>2562</v>
      </c>
      <c r="B94" s="289" t="s">
        <v>2696</v>
      </c>
      <c r="C94" s="289"/>
      <c r="D94" s="289"/>
      <c r="E94" s="78"/>
      <c r="F94" s="183">
        <f>'Aux - Insumos Sintético'!H47/(12*11)</f>
        <v>42.879648896011403</v>
      </c>
    </row>
    <row r="95" spans="1:6" x14ac:dyDescent="0.2">
      <c r="A95" s="24" t="s">
        <v>2564</v>
      </c>
      <c r="B95" s="289"/>
      <c r="C95" s="289"/>
      <c r="D95" s="289"/>
      <c r="E95" s="78"/>
      <c r="F95" s="183"/>
    </row>
    <row r="96" spans="1:6" x14ac:dyDescent="0.2">
      <c r="A96" s="79" t="s">
        <v>2044</v>
      </c>
      <c r="B96" s="80"/>
      <c r="C96" s="80"/>
      <c r="D96" s="80"/>
      <c r="E96" s="67"/>
      <c r="F96" s="159">
        <f>SUM(F92:F95)</f>
        <v>136.7302725936101</v>
      </c>
    </row>
    <row r="97" spans="1:6" ht="13.5" thickBot="1" x14ac:dyDescent="0.25">
      <c r="A97" s="301" t="s">
        <v>2734</v>
      </c>
      <c r="B97" s="301"/>
      <c r="C97" s="301"/>
      <c r="D97" s="301"/>
      <c r="E97" s="301"/>
      <c r="F97" s="301"/>
    </row>
    <row r="98" spans="1:6" ht="13.5" thickBot="1" x14ac:dyDescent="0.25">
      <c r="A98" s="302" t="s">
        <v>2659</v>
      </c>
      <c r="B98" s="303"/>
      <c r="C98" s="303"/>
      <c r="D98" s="303"/>
      <c r="E98" s="303"/>
      <c r="F98" s="304"/>
    </row>
    <row r="99" spans="1:6" x14ac:dyDescent="0.2">
      <c r="A99" s="59">
        <v>6</v>
      </c>
      <c r="B99" s="315" t="s">
        <v>2660</v>
      </c>
      <c r="C99" s="315"/>
      <c r="D99" s="315"/>
      <c r="E99" s="59" t="s">
        <v>2608</v>
      </c>
      <c r="F99" s="164" t="s">
        <v>2588</v>
      </c>
    </row>
    <row r="100" spans="1:6" x14ac:dyDescent="0.2">
      <c r="A100" s="24" t="s">
        <v>2557</v>
      </c>
      <c r="B100" s="308" t="s">
        <v>2661</v>
      </c>
      <c r="C100" s="309"/>
      <c r="D100" s="310"/>
      <c r="E100" s="206">
        <v>2.0899999999999998E-2</v>
      </c>
      <c r="F100" s="175">
        <f>ROUND(E100*F116,2)</f>
        <v>91.29</v>
      </c>
    </row>
    <row r="101" spans="1:6" x14ac:dyDescent="0.2">
      <c r="A101" s="207" t="s">
        <v>2559</v>
      </c>
      <c r="B101" s="387" t="s">
        <v>2662</v>
      </c>
      <c r="C101" s="388"/>
      <c r="D101" s="389"/>
      <c r="E101" s="208">
        <f>LUCRO</f>
        <v>0.02</v>
      </c>
      <c r="F101" s="209">
        <f>ROUND((F116+F100)*E101,2)</f>
        <v>89.19</v>
      </c>
    </row>
    <row r="102" spans="1:6" x14ac:dyDescent="0.2">
      <c r="A102" s="199" t="s">
        <v>2562</v>
      </c>
      <c r="B102" s="391" t="s">
        <v>2663</v>
      </c>
      <c r="C102" s="392"/>
      <c r="D102" s="393"/>
      <c r="E102" s="200">
        <f>SUM(E103:E105)</f>
        <v>0.13219999999999998</v>
      </c>
      <c r="F102" s="201">
        <f>F103+F105</f>
        <v>692.92000000000007</v>
      </c>
    </row>
    <row r="103" spans="1:6" ht="34.5" customHeight="1" x14ac:dyDescent="0.2">
      <c r="A103" s="81"/>
      <c r="B103" s="43" t="s">
        <v>2664</v>
      </c>
      <c r="C103" s="383" t="str">
        <f>"PIS "&amp;(PIS*100)&amp;"% + COFINS "&amp;(CONFINS*100)&amp;"% + CPRB "&amp;(CPRB*100)&amp;"%"</f>
        <v>PIS 0,66% + COFINS 3,06% + CPRB 4,5%</v>
      </c>
      <c r="D103" s="384"/>
      <c r="E103" s="186">
        <f>PIS+CONFINS+CPRB</f>
        <v>8.2199999999999995E-2</v>
      </c>
      <c r="F103" s="88">
        <f>ROUND(($F$116+$F$100+$F$101)/(1-$E$102)*E103,2)</f>
        <v>430.85</v>
      </c>
    </row>
    <row r="104" spans="1:6" ht="24" customHeight="1" x14ac:dyDescent="0.2">
      <c r="A104" s="81"/>
      <c r="B104" s="43" t="s">
        <v>2665</v>
      </c>
      <c r="C104" s="383"/>
      <c r="D104" s="384"/>
      <c r="E104" s="186">
        <v>0</v>
      </c>
      <c r="F104" s="88">
        <f>($F$117+$F$101+$F$102)/(1-$E$103)*E104</f>
        <v>0</v>
      </c>
    </row>
    <row r="105" spans="1:6" x14ac:dyDescent="0.2">
      <c r="A105" s="81"/>
      <c r="B105" s="43" t="s">
        <v>2666</v>
      </c>
      <c r="C105" s="385" t="s">
        <v>2667</v>
      </c>
      <c r="D105" s="386"/>
      <c r="E105" s="186">
        <f>ISS</f>
        <v>0.05</v>
      </c>
      <c r="F105" s="88">
        <f>ROUND(($F$116+$F$100+$F$101)/(1-$E$102)*E105,2)</f>
        <v>262.07</v>
      </c>
    </row>
    <row r="106" spans="1:6" x14ac:dyDescent="0.2">
      <c r="A106" s="297" t="s">
        <v>2663</v>
      </c>
      <c r="B106" s="298"/>
      <c r="C106" s="298"/>
      <c r="D106" s="299"/>
      <c r="E106" s="212"/>
      <c r="F106" s="162">
        <f>F100+F101+F102</f>
        <v>873.40000000000009</v>
      </c>
    </row>
    <row r="107" spans="1:6" x14ac:dyDescent="0.2">
      <c r="A107" s="300" t="s">
        <v>2668</v>
      </c>
      <c r="B107" s="300"/>
      <c r="C107" s="300"/>
      <c r="D107" s="300"/>
      <c r="E107" s="300"/>
      <c r="F107" s="300"/>
    </row>
    <row r="108" spans="1:6" x14ac:dyDescent="0.2">
      <c r="A108" s="286" t="s">
        <v>2669</v>
      </c>
      <c r="B108" s="286"/>
      <c r="C108" s="286"/>
      <c r="D108" s="286"/>
      <c r="E108" s="286"/>
      <c r="F108" s="286"/>
    </row>
    <row r="109" spans="1:6" x14ac:dyDescent="0.2">
      <c r="A109" s="287" t="s">
        <v>2670</v>
      </c>
      <c r="B109" s="287"/>
      <c r="C109" s="287"/>
      <c r="D109" s="287"/>
      <c r="E109" s="287"/>
      <c r="F109" s="287"/>
    </row>
    <row r="110" spans="1:6" x14ac:dyDescent="0.2">
      <c r="A110" s="288" t="s">
        <v>2671</v>
      </c>
      <c r="B110" s="288"/>
      <c r="C110" s="288"/>
      <c r="D110" s="288"/>
      <c r="E110" s="288"/>
      <c r="F110" s="202" t="s">
        <v>2672</v>
      </c>
    </row>
    <row r="111" spans="1:6" x14ac:dyDescent="0.2">
      <c r="A111" s="28" t="s">
        <v>2557</v>
      </c>
      <c r="B111" s="382" t="s">
        <v>2673</v>
      </c>
      <c r="C111" s="382"/>
      <c r="D111" s="382"/>
      <c r="E111" s="382"/>
      <c r="F111" s="203">
        <f>F31</f>
        <v>2415.6</v>
      </c>
    </row>
    <row r="112" spans="1:6" x14ac:dyDescent="0.2">
      <c r="A112" s="27" t="s">
        <v>2559</v>
      </c>
      <c r="B112" s="380" t="s">
        <v>2674</v>
      </c>
      <c r="C112" s="380"/>
      <c r="D112" s="380"/>
      <c r="E112" s="380"/>
      <c r="F112" s="204">
        <f>F61</f>
        <v>1402.6198758592</v>
      </c>
    </row>
    <row r="113" spans="1:6" x14ac:dyDescent="0.2">
      <c r="A113" s="27" t="s">
        <v>2562</v>
      </c>
      <c r="B113" s="380" t="s">
        <v>2675</v>
      </c>
      <c r="C113" s="380"/>
      <c r="D113" s="380"/>
      <c r="E113" s="380"/>
      <c r="F113" s="204">
        <f>F70</f>
        <v>144.75565130400003</v>
      </c>
    </row>
    <row r="114" spans="1:6" x14ac:dyDescent="0.2">
      <c r="A114" s="27" t="s">
        <v>2564</v>
      </c>
      <c r="B114" s="380" t="s">
        <v>2676</v>
      </c>
      <c r="C114" s="380"/>
      <c r="D114" s="380"/>
      <c r="E114" s="380"/>
      <c r="F114" s="204">
        <f>F89</f>
        <v>268.37315999999993</v>
      </c>
    </row>
    <row r="115" spans="1:6" x14ac:dyDescent="0.2">
      <c r="A115" s="27" t="s">
        <v>2593</v>
      </c>
      <c r="B115" s="380" t="s">
        <v>2677</v>
      </c>
      <c r="C115" s="380"/>
      <c r="D115" s="380"/>
      <c r="E115" s="380"/>
      <c r="F115" s="204">
        <f>F96</f>
        <v>136.7302725936101</v>
      </c>
    </row>
    <row r="116" spans="1:6" x14ac:dyDescent="0.2">
      <c r="A116" s="381" t="s">
        <v>2678</v>
      </c>
      <c r="B116" s="381"/>
      <c r="C116" s="381"/>
      <c r="D116" s="381"/>
      <c r="E116" s="381"/>
      <c r="F116" s="205">
        <f>SUM(F111:F115)</f>
        <v>4368.0789597568091</v>
      </c>
    </row>
    <row r="117" spans="1:6" x14ac:dyDescent="0.2">
      <c r="A117" s="27" t="s">
        <v>2593</v>
      </c>
      <c r="B117" s="380" t="s">
        <v>2679</v>
      </c>
      <c r="C117" s="380"/>
      <c r="D117" s="380"/>
      <c r="E117" s="380"/>
      <c r="F117" s="204">
        <f>F106</f>
        <v>873.40000000000009</v>
      </c>
    </row>
    <row r="118" spans="1:6" x14ac:dyDescent="0.2">
      <c r="A118" s="285" t="s">
        <v>2680</v>
      </c>
      <c r="B118" s="285"/>
      <c r="C118" s="285"/>
      <c r="D118" s="285"/>
      <c r="E118" s="285"/>
      <c r="F118" s="188">
        <f>ROUND(F117+F116,2)</f>
        <v>5241.4799999999996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Planilha17">
    <pageSetUpPr fitToPage="1"/>
  </sheetPr>
  <dimension ref="A1:F118"/>
  <sheetViews>
    <sheetView view="pageBreakPreview" topLeftCell="A93" zoomScaleNormal="100" zoomScaleSheetLayoutView="100" workbookViewId="0">
      <selection activeCell="F21" sqref="F21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7" bestFit="1" customWidth="1"/>
    <col min="7" max="16384" width="9.28515625" style="1"/>
  </cols>
  <sheetData>
    <row r="1" spans="1:6" x14ac:dyDescent="0.2">
      <c r="A1" s="374" t="s">
        <v>2553</v>
      </c>
      <c r="B1" s="375"/>
      <c r="C1" s="375"/>
      <c r="D1" s="375"/>
      <c r="E1" s="375"/>
      <c r="F1" s="375"/>
    </row>
    <row r="2" spans="1:6" x14ac:dyDescent="0.2">
      <c r="A2" s="287"/>
      <c r="B2" s="287"/>
      <c r="C2" s="287"/>
      <c r="D2" s="287"/>
      <c r="E2" s="287"/>
      <c r="F2" s="287"/>
    </row>
    <row r="3" spans="1:6" x14ac:dyDescent="0.2">
      <c r="A3" s="287" t="s">
        <v>2554</v>
      </c>
      <c r="B3" s="287"/>
      <c r="C3" s="287"/>
      <c r="D3" s="287"/>
      <c r="E3" s="287"/>
      <c r="F3" s="287"/>
    </row>
    <row r="4" spans="1:6" x14ac:dyDescent="0.2">
      <c r="A4" s="287" t="s">
        <v>2555</v>
      </c>
      <c r="B4" s="287"/>
      <c r="C4" s="287"/>
      <c r="D4" s="287"/>
      <c r="E4" s="287"/>
      <c r="F4" s="287"/>
    </row>
    <row r="5" spans="1:6" x14ac:dyDescent="0.2">
      <c r="A5" s="53"/>
      <c r="B5" s="53"/>
      <c r="C5" s="53"/>
      <c r="D5" s="53"/>
      <c r="E5" s="53"/>
      <c r="F5" s="155"/>
    </row>
    <row r="6" spans="1:6" x14ac:dyDescent="0.2">
      <c r="A6" s="376"/>
      <c r="B6" s="376"/>
      <c r="C6" s="376"/>
      <c r="D6" s="376"/>
      <c r="E6" s="376"/>
      <c r="F6" s="376"/>
    </row>
    <row r="7" spans="1:6" x14ac:dyDescent="0.2">
      <c r="A7" s="377" t="s">
        <v>2556</v>
      </c>
      <c r="B7" s="377"/>
      <c r="C7" s="377"/>
      <c r="D7" s="377"/>
      <c r="E7" s="377"/>
      <c r="F7" s="377"/>
    </row>
    <row r="8" spans="1:6" x14ac:dyDescent="0.2">
      <c r="A8" s="18" t="s">
        <v>2557</v>
      </c>
      <c r="B8" s="372" t="s">
        <v>2558</v>
      </c>
      <c r="C8" s="264"/>
      <c r="D8" s="264"/>
      <c r="E8" s="265"/>
      <c r="F8" s="174">
        <f ca="1">TODAY()</f>
        <v>44208</v>
      </c>
    </row>
    <row r="9" spans="1:6" x14ac:dyDescent="0.2">
      <c r="A9" s="18" t="s">
        <v>2559</v>
      </c>
      <c r="B9" s="372" t="s">
        <v>2560</v>
      </c>
      <c r="C9" s="264"/>
      <c r="D9" s="264"/>
      <c r="E9" s="265"/>
      <c r="F9" s="146" t="s">
        <v>2561</v>
      </c>
    </row>
    <row r="10" spans="1:6" ht="25.5" x14ac:dyDescent="0.2">
      <c r="A10" s="18" t="s">
        <v>2562</v>
      </c>
      <c r="B10" s="372" t="s">
        <v>2563</v>
      </c>
      <c r="C10" s="264"/>
      <c r="D10" s="264"/>
      <c r="E10" s="265"/>
      <c r="F10" s="147" t="s">
        <v>2738</v>
      </c>
    </row>
    <row r="11" spans="1:6" x14ac:dyDescent="0.2">
      <c r="A11" s="18" t="s">
        <v>2564</v>
      </c>
      <c r="B11" s="372" t="s">
        <v>2565</v>
      </c>
      <c r="C11" s="264"/>
      <c r="D11" s="264"/>
      <c r="E11" s="265"/>
      <c r="F11" s="146" t="s">
        <v>2566</v>
      </c>
    </row>
    <row r="12" spans="1:6" x14ac:dyDescent="0.2">
      <c r="A12" s="373" t="s">
        <v>2567</v>
      </c>
      <c r="B12" s="373"/>
      <c r="C12" s="373"/>
      <c r="D12" s="373"/>
      <c r="E12" s="373"/>
      <c r="F12" s="373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48" t="s">
        <v>2573</v>
      </c>
    </row>
    <row r="14" spans="1:6" x14ac:dyDescent="0.2">
      <c r="A14" s="54">
        <v>1</v>
      </c>
      <c r="B14" s="176" t="s">
        <v>2708</v>
      </c>
      <c r="C14" s="24" t="s">
        <v>2574</v>
      </c>
      <c r="D14" s="177" t="s">
        <v>2575</v>
      </c>
      <c r="E14" s="57" t="s">
        <v>2576</v>
      </c>
      <c r="F14" s="178">
        <v>4</v>
      </c>
    </row>
    <row r="15" spans="1:6" x14ac:dyDescent="0.2">
      <c r="A15" s="287" t="s">
        <v>2577</v>
      </c>
      <c r="B15" s="287"/>
      <c r="C15" s="287"/>
      <c r="D15" s="287"/>
      <c r="E15" s="287"/>
      <c r="F15" s="287"/>
    </row>
    <row r="16" spans="1:6" x14ac:dyDescent="0.2">
      <c r="A16" s="58" t="s">
        <v>2578</v>
      </c>
    </row>
    <row r="17" spans="1:6" x14ac:dyDescent="0.2">
      <c r="A17" s="24">
        <v>1</v>
      </c>
      <c r="B17" s="289" t="s">
        <v>2579</v>
      </c>
      <c r="C17" s="289"/>
      <c r="D17" s="289"/>
      <c r="E17" s="308"/>
      <c r="F17" s="179" t="s">
        <v>2580</v>
      </c>
    </row>
    <row r="18" spans="1:6" x14ac:dyDescent="0.2">
      <c r="A18" s="24">
        <v>2</v>
      </c>
      <c r="B18" s="308" t="s">
        <v>2581</v>
      </c>
      <c r="C18" s="309"/>
      <c r="D18" s="309"/>
      <c r="E18" s="309"/>
      <c r="F18" s="179" t="s">
        <v>2709</v>
      </c>
    </row>
    <row r="19" spans="1:6" x14ac:dyDescent="0.2">
      <c r="A19" s="24">
        <v>3</v>
      </c>
      <c r="B19" s="378" t="s">
        <v>2583</v>
      </c>
      <c r="C19" s="379"/>
      <c r="D19" s="379"/>
      <c r="E19" s="379"/>
      <c r="F19" s="181">
        <v>1738</v>
      </c>
    </row>
    <row r="20" spans="1:6" ht="27" customHeight="1" x14ac:dyDescent="0.2">
      <c r="A20" s="24">
        <v>4</v>
      </c>
      <c r="B20" s="308" t="s">
        <v>2584</v>
      </c>
      <c r="C20" s="309"/>
      <c r="D20" s="309"/>
      <c r="E20" s="309"/>
      <c r="F20" s="182" t="str">
        <f>B14</f>
        <v>Pintor</v>
      </c>
    </row>
    <row r="21" spans="1:6" ht="13.5" thickBot="1" x14ac:dyDescent="0.25">
      <c r="A21" s="24">
        <v>5</v>
      </c>
      <c r="B21" s="308" t="s">
        <v>2585</v>
      </c>
      <c r="C21" s="309"/>
      <c r="D21" s="309"/>
      <c r="E21" s="310"/>
      <c r="F21" s="432">
        <v>43952</v>
      </c>
    </row>
    <row r="22" spans="1:6" ht="13.5" thickBot="1" x14ac:dyDescent="0.25">
      <c r="A22" s="369" t="s">
        <v>2586</v>
      </c>
      <c r="B22" s="370"/>
      <c r="C22" s="370"/>
      <c r="D22" s="370"/>
      <c r="E22" s="370"/>
      <c r="F22" s="371"/>
    </row>
    <row r="23" spans="1:6" x14ac:dyDescent="0.2">
      <c r="A23" s="59">
        <v>1</v>
      </c>
      <c r="B23" s="367" t="s">
        <v>2587</v>
      </c>
      <c r="C23" s="368"/>
      <c r="D23" s="368"/>
      <c r="E23" s="368"/>
      <c r="F23" s="149" t="s">
        <v>2588</v>
      </c>
    </row>
    <row r="24" spans="1:6" x14ac:dyDescent="0.2">
      <c r="A24" s="24" t="s">
        <v>2557</v>
      </c>
      <c r="B24" s="308" t="s">
        <v>2589</v>
      </c>
      <c r="C24" s="309"/>
      <c r="D24" s="309"/>
      <c r="E24" s="309"/>
      <c r="F24" s="183">
        <f>F19</f>
        <v>1738</v>
      </c>
    </row>
    <row r="25" spans="1:6" x14ac:dyDescent="0.2">
      <c r="A25" s="24" t="s">
        <v>2559</v>
      </c>
      <c r="B25" s="308" t="s">
        <v>2689</v>
      </c>
      <c r="C25" s="309"/>
      <c r="D25" s="309"/>
      <c r="E25" s="309"/>
      <c r="F25" s="183">
        <v>0</v>
      </c>
    </row>
    <row r="26" spans="1:6" x14ac:dyDescent="0.2">
      <c r="A26" s="24" t="s">
        <v>2562</v>
      </c>
      <c r="B26" s="308" t="s">
        <v>2591</v>
      </c>
      <c r="C26" s="309"/>
      <c r="D26" s="309"/>
      <c r="E26" s="309"/>
      <c r="F26" s="183">
        <f>1100*0.4</f>
        <v>440</v>
      </c>
    </row>
    <row r="27" spans="1:6" x14ac:dyDescent="0.2">
      <c r="A27" s="24" t="s">
        <v>2564</v>
      </c>
      <c r="B27" s="308" t="s">
        <v>2592</v>
      </c>
      <c r="C27" s="309"/>
      <c r="D27" s="309"/>
      <c r="E27" s="309"/>
      <c r="F27" s="183">
        <v>0</v>
      </c>
    </row>
    <row r="28" spans="1:6" x14ac:dyDescent="0.2">
      <c r="A28" s="24" t="s">
        <v>2593</v>
      </c>
      <c r="B28" s="308" t="s">
        <v>2594</v>
      </c>
      <c r="C28" s="309"/>
      <c r="D28" s="309"/>
      <c r="E28" s="309"/>
      <c r="F28" s="183">
        <v>0</v>
      </c>
    </row>
    <row r="29" spans="1:6" x14ac:dyDescent="0.2">
      <c r="A29" s="24" t="s">
        <v>2595</v>
      </c>
      <c r="B29" s="308" t="s">
        <v>2596</v>
      </c>
      <c r="C29" s="309"/>
      <c r="D29" s="309"/>
      <c r="E29" s="309"/>
      <c r="F29" s="183">
        <v>0</v>
      </c>
    </row>
    <row r="30" spans="1:6" x14ac:dyDescent="0.2">
      <c r="A30" s="35" t="s">
        <v>2597</v>
      </c>
      <c r="B30" s="308" t="s">
        <v>2598</v>
      </c>
      <c r="C30" s="309"/>
      <c r="D30" s="309"/>
      <c r="E30" s="309"/>
      <c r="F30" s="183">
        <v>0</v>
      </c>
    </row>
    <row r="31" spans="1:6" ht="13.5" thickBot="1" x14ac:dyDescent="0.25">
      <c r="A31" s="360" t="s">
        <v>2599</v>
      </c>
      <c r="B31" s="361"/>
      <c r="C31" s="362"/>
      <c r="D31" s="362"/>
      <c r="E31" s="363"/>
      <c r="F31" s="158">
        <f>SUM(F24:F30)</f>
        <v>2178</v>
      </c>
    </row>
    <row r="32" spans="1:6" ht="13.5" thickBot="1" x14ac:dyDescent="0.25">
      <c r="A32" s="364" t="s">
        <v>2600</v>
      </c>
      <c r="B32" s="365"/>
      <c r="C32" s="365"/>
      <c r="D32" s="365"/>
      <c r="E32" s="365"/>
      <c r="F32" s="366"/>
    </row>
    <row r="33" spans="1:6" x14ac:dyDescent="0.2">
      <c r="A33" s="61" t="s">
        <v>2601</v>
      </c>
      <c r="B33" s="367" t="s">
        <v>2602</v>
      </c>
      <c r="C33" s="368"/>
      <c r="D33" s="368"/>
      <c r="E33" s="368"/>
      <c r="F33" s="149" t="s">
        <v>2588</v>
      </c>
    </row>
    <row r="34" spans="1:6" x14ac:dyDescent="0.2">
      <c r="A34" s="24" t="s">
        <v>2557</v>
      </c>
      <c r="B34" s="316" t="s">
        <v>2603</v>
      </c>
      <c r="C34" s="317"/>
      <c r="D34" s="318"/>
      <c r="E34" s="184">
        <v>8.3299999999999999E-2</v>
      </c>
      <c r="F34" s="183">
        <f>E34*F31</f>
        <v>181.42740000000001</v>
      </c>
    </row>
    <row r="35" spans="1:6" x14ac:dyDescent="0.2">
      <c r="A35" s="24" t="s">
        <v>2559</v>
      </c>
      <c r="B35" s="316" t="s">
        <v>2604</v>
      </c>
      <c r="C35" s="317"/>
      <c r="D35" s="318"/>
      <c r="E35" s="184">
        <v>0.1111</v>
      </c>
      <c r="F35" s="183">
        <f>E35*F31</f>
        <v>241.97580000000002</v>
      </c>
    </row>
    <row r="36" spans="1:6" x14ac:dyDescent="0.2">
      <c r="A36" s="324" t="s">
        <v>2605</v>
      </c>
      <c r="B36" s="325"/>
      <c r="C36" s="325"/>
      <c r="D36" s="326"/>
      <c r="E36" s="189">
        <f>SUM(E34:E35)</f>
        <v>0.19440000000000002</v>
      </c>
      <c r="F36" s="164">
        <f>SUM(F34:F35)</f>
        <v>423.40320000000003</v>
      </c>
    </row>
    <row r="37" spans="1:6" x14ac:dyDescent="0.2">
      <c r="A37" s="62" t="s">
        <v>2606</v>
      </c>
      <c r="B37" s="357" t="s">
        <v>2607</v>
      </c>
      <c r="C37" s="358"/>
      <c r="D37" s="359"/>
      <c r="E37" s="62" t="s">
        <v>2608</v>
      </c>
      <c r="F37" s="150" t="s">
        <v>2588</v>
      </c>
    </row>
    <row r="38" spans="1:6" x14ac:dyDescent="0.2">
      <c r="A38" s="41" t="s">
        <v>2557</v>
      </c>
      <c r="B38" s="348" t="s">
        <v>2609</v>
      </c>
      <c r="C38" s="349"/>
      <c r="D38" s="350"/>
      <c r="E38" s="185">
        <f>TOTAL!J2</f>
        <v>0</v>
      </c>
      <c r="F38" s="160">
        <f>E38*$F$31</f>
        <v>0</v>
      </c>
    </row>
    <row r="39" spans="1:6" x14ac:dyDescent="0.2">
      <c r="A39" s="41" t="s">
        <v>2559</v>
      </c>
      <c r="B39" s="348" t="s">
        <v>2610</v>
      </c>
      <c r="C39" s="349"/>
      <c r="D39" s="350"/>
      <c r="E39" s="185">
        <v>1.4999999999999999E-2</v>
      </c>
      <c r="F39" s="160">
        <f>E39*($F$31+$F$36)</f>
        <v>39.021048</v>
      </c>
    </row>
    <row r="40" spans="1:6" x14ac:dyDescent="0.2">
      <c r="A40" s="41" t="s">
        <v>2562</v>
      </c>
      <c r="B40" s="348" t="s">
        <v>2611</v>
      </c>
      <c r="C40" s="349"/>
      <c r="D40" s="350"/>
      <c r="E40" s="185">
        <v>0.01</v>
      </c>
      <c r="F40" s="160">
        <f t="shared" ref="F40:F45" si="0">E40*($F$31+$F$36)</f>
        <v>26.014032000000004</v>
      </c>
    </row>
    <row r="41" spans="1:6" x14ac:dyDescent="0.2">
      <c r="A41" s="41" t="s">
        <v>2564</v>
      </c>
      <c r="B41" s="348" t="s">
        <v>2612</v>
      </c>
      <c r="C41" s="349"/>
      <c r="D41" s="350"/>
      <c r="E41" s="185">
        <v>2E-3</v>
      </c>
      <c r="F41" s="160">
        <f t="shared" si="0"/>
        <v>5.2028064000000009</v>
      </c>
    </row>
    <row r="42" spans="1:6" x14ac:dyDescent="0.2">
      <c r="A42" s="41" t="s">
        <v>2593</v>
      </c>
      <c r="B42" s="348" t="s">
        <v>2613</v>
      </c>
      <c r="C42" s="349"/>
      <c r="D42" s="350"/>
      <c r="E42" s="185">
        <v>2.5000000000000001E-2</v>
      </c>
      <c r="F42" s="160">
        <f t="shared" si="0"/>
        <v>65.035080000000008</v>
      </c>
    </row>
    <row r="43" spans="1:6" x14ac:dyDescent="0.2">
      <c r="A43" s="28" t="s">
        <v>2595</v>
      </c>
      <c r="B43" s="351" t="s">
        <v>2614</v>
      </c>
      <c r="C43" s="352"/>
      <c r="D43" s="353"/>
      <c r="E43" s="185">
        <v>0.08</v>
      </c>
      <c r="F43" s="160">
        <f t="shared" si="0"/>
        <v>208.11225600000003</v>
      </c>
    </row>
    <row r="44" spans="1:6" x14ac:dyDescent="0.2">
      <c r="A44" s="41" t="s">
        <v>2597</v>
      </c>
      <c r="B44" s="348" t="s">
        <v>2761</v>
      </c>
      <c r="C44" s="349"/>
      <c r="D44" s="350"/>
      <c r="E44" s="185">
        <f>3%*0.926</f>
        <v>2.7779999999999999E-2</v>
      </c>
      <c r="F44" s="160">
        <f t="shared" si="0"/>
        <v>72.266980896000007</v>
      </c>
    </row>
    <row r="45" spans="1:6" x14ac:dyDescent="0.2">
      <c r="A45" s="41" t="s">
        <v>1983</v>
      </c>
      <c r="B45" s="348" t="s">
        <v>2615</v>
      </c>
      <c r="C45" s="349"/>
      <c r="D45" s="350"/>
      <c r="E45" s="185">
        <v>6.0000000000000001E-3</v>
      </c>
      <c r="F45" s="160">
        <f t="shared" si="0"/>
        <v>15.608419200000002</v>
      </c>
    </row>
    <row r="46" spans="1:6" x14ac:dyDescent="0.2">
      <c r="A46" s="354" t="s">
        <v>2044</v>
      </c>
      <c r="B46" s="355"/>
      <c r="C46" s="355"/>
      <c r="D46" s="356"/>
      <c r="E46" s="63">
        <f>SUM(E38:E45)</f>
        <v>0.16578000000000001</v>
      </c>
      <c r="F46" s="161">
        <f>SUM(F38:F45)</f>
        <v>431.26062249600011</v>
      </c>
    </row>
    <row r="47" spans="1:6" x14ac:dyDescent="0.2">
      <c r="A47" s="64" t="s">
        <v>2616</v>
      </c>
      <c r="B47" s="337" t="s">
        <v>2617</v>
      </c>
      <c r="C47" s="317"/>
      <c r="D47" s="317"/>
      <c r="E47" s="318"/>
      <c r="F47" s="151" t="s">
        <v>2588</v>
      </c>
    </row>
    <row r="48" spans="1:6" x14ac:dyDescent="0.2">
      <c r="A48" s="24" t="s">
        <v>2557</v>
      </c>
      <c r="B48" s="316" t="s">
        <v>2618</v>
      </c>
      <c r="C48" s="317"/>
      <c r="D48" s="346" t="s">
        <v>2739</v>
      </c>
      <c r="E48" s="347"/>
      <c r="F48" s="183">
        <f>(2*5.5*22)</f>
        <v>242</v>
      </c>
    </row>
    <row r="49" spans="1:6" x14ac:dyDescent="0.2">
      <c r="A49" s="24" t="s">
        <v>2559</v>
      </c>
      <c r="B49" s="308" t="s">
        <v>2741</v>
      </c>
      <c r="C49" s="309"/>
      <c r="D49" s="309"/>
      <c r="E49" s="310"/>
      <c r="F49" s="183">
        <f>ROUND(22*(16.95*0.91),2)</f>
        <v>339.34</v>
      </c>
    </row>
    <row r="50" spans="1:6" x14ac:dyDescent="0.2">
      <c r="A50" s="24" t="s">
        <v>2562</v>
      </c>
      <c r="B50" s="308" t="s">
        <v>2740</v>
      </c>
      <c r="C50" s="309"/>
      <c r="D50" s="309"/>
      <c r="E50" s="310"/>
      <c r="F50" s="183">
        <f>ROUND(22*3.89,2)</f>
        <v>85.58</v>
      </c>
    </row>
    <row r="51" spans="1:6" x14ac:dyDescent="0.2">
      <c r="A51" s="24" t="s">
        <v>2564</v>
      </c>
      <c r="B51" s="308" t="s">
        <v>2619</v>
      </c>
      <c r="C51" s="309"/>
      <c r="D51" s="309"/>
      <c r="E51" s="310"/>
      <c r="F51" s="183"/>
    </row>
    <row r="52" spans="1:6" x14ac:dyDescent="0.2">
      <c r="A52" s="24" t="s">
        <v>2593</v>
      </c>
      <c r="B52" s="308" t="s">
        <v>2620</v>
      </c>
      <c r="C52" s="309"/>
      <c r="D52" s="309"/>
      <c r="E52" s="310"/>
      <c r="F52" s="183"/>
    </row>
    <row r="53" spans="1:6" x14ac:dyDescent="0.2">
      <c r="A53" s="324" t="s">
        <v>2621</v>
      </c>
      <c r="B53" s="325"/>
      <c r="C53" s="325"/>
      <c r="D53" s="325"/>
      <c r="E53" s="326"/>
      <c r="F53" s="188">
        <f>SUM(F48:F52)</f>
        <v>666.92</v>
      </c>
    </row>
    <row r="54" spans="1:6" x14ac:dyDescent="0.2">
      <c r="A54" s="300" t="s">
        <v>2622</v>
      </c>
      <c r="B54" s="300"/>
      <c r="C54" s="300"/>
      <c r="D54" s="300"/>
      <c r="E54" s="300"/>
      <c r="F54" s="300"/>
    </row>
    <row r="55" spans="1:6" ht="13.5" thickBot="1" x14ac:dyDescent="0.25">
      <c r="A55" s="345" t="s">
        <v>2623</v>
      </c>
      <c r="B55" s="345"/>
      <c r="C55" s="345"/>
      <c r="D55" s="345"/>
      <c r="E55" s="345"/>
      <c r="F55" s="345"/>
    </row>
    <row r="56" spans="1:6" ht="13.5" thickBot="1" x14ac:dyDescent="0.25">
      <c r="A56" s="302" t="s">
        <v>2624</v>
      </c>
      <c r="B56" s="303"/>
      <c r="C56" s="303"/>
      <c r="D56" s="303"/>
      <c r="E56" s="303"/>
      <c r="F56" s="304"/>
    </row>
    <row r="57" spans="1:6" x14ac:dyDescent="0.2">
      <c r="A57" s="60">
        <v>2</v>
      </c>
      <c r="B57" s="320" t="s">
        <v>2625</v>
      </c>
      <c r="C57" s="321"/>
      <c r="D57" s="321"/>
      <c r="E57" s="322"/>
      <c r="F57" s="152" t="s">
        <v>2588</v>
      </c>
    </row>
    <row r="58" spans="1:6" x14ac:dyDescent="0.2">
      <c r="A58" s="64" t="s">
        <v>2601</v>
      </c>
      <c r="B58" s="339" t="s">
        <v>2626</v>
      </c>
      <c r="C58" s="340"/>
      <c r="D58" s="340"/>
      <c r="E58" s="341"/>
      <c r="F58" s="165">
        <f>F36</f>
        <v>423.40320000000003</v>
      </c>
    </row>
    <row r="59" spans="1:6" x14ac:dyDescent="0.2">
      <c r="A59" s="64" t="s">
        <v>2606</v>
      </c>
      <c r="B59" s="339" t="s">
        <v>2627</v>
      </c>
      <c r="C59" s="340"/>
      <c r="D59" s="340"/>
      <c r="E59" s="341"/>
      <c r="F59" s="165">
        <f>F46</f>
        <v>431.26062249600011</v>
      </c>
    </row>
    <row r="60" spans="1:6" x14ac:dyDescent="0.2">
      <c r="A60" s="64" t="s">
        <v>2616</v>
      </c>
      <c r="B60" s="339" t="s">
        <v>2628</v>
      </c>
      <c r="C60" s="340"/>
      <c r="D60" s="340"/>
      <c r="E60" s="341"/>
      <c r="F60" s="165">
        <f>F53</f>
        <v>666.92</v>
      </c>
    </row>
    <row r="61" spans="1:6" ht="13.5" thickBot="1" x14ac:dyDescent="0.25">
      <c r="A61" s="66"/>
      <c r="B61" s="342" t="s">
        <v>2044</v>
      </c>
      <c r="C61" s="343"/>
      <c r="D61" s="343"/>
      <c r="E61" s="344"/>
      <c r="F61" s="166">
        <f>SUM(F58:F60)</f>
        <v>1521.5838224960003</v>
      </c>
    </row>
    <row r="62" spans="1:6" ht="13.5" thickBot="1" x14ac:dyDescent="0.25">
      <c r="A62" s="302" t="s">
        <v>2629</v>
      </c>
      <c r="B62" s="303"/>
      <c r="C62" s="303"/>
      <c r="D62" s="303"/>
      <c r="E62" s="303"/>
      <c r="F62" s="304"/>
    </row>
    <row r="63" spans="1:6" x14ac:dyDescent="0.2">
      <c r="A63" s="65">
        <v>3</v>
      </c>
      <c r="B63" s="305" t="s">
        <v>2630</v>
      </c>
      <c r="C63" s="306"/>
      <c r="D63" s="307"/>
      <c r="E63" s="65" t="s">
        <v>2608</v>
      </c>
      <c r="F63" s="151" t="s">
        <v>2588</v>
      </c>
    </row>
    <row r="64" spans="1:6" x14ac:dyDescent="0.2">
      <c r="A64" s="24" t="s">
        <v>2557</v>
      </c>
      <c r="B64" s="308" t="s">
        <v>2631</v>
      </c>
      <c r="C64" s="309"/>
      <c r="D64" s="310"/>
      <c r="E64" s="186">
        <v>1.8100000000000002E-2</v>
      </c>
      <c r="F64" s="88">
        <f>$F$31*E64</f>
        <v>39.421800000000005</v>
      </c>
    </row>
    <row r="65" spans="1:6" x14ac:dyDescent="0.2">
      <c r="A65" s="24" t="s">
        <v>2559</v>
      </c>
      <c r="B65" s="308" t="s">
        <v>2632</v>
      </c>
      <c r="C65" s="309"/>
      <c r="D65" s="310"/>
      <c r="E65" s="186">
        <v>1.4E-3</v>
      </c>
      <c r="F65" s="88">
        <f>F64*E65</f>
        <v>5.5190520000000007E-2</v>
      </c>
    </row>
    <row r="66" spans="1:6" ht="25.5" customHeight="1" x14ac:dyDescent="0.2">
      <c r="A66" s="24" t="s">
        <v>2562</v>
      </c>
      <c r="B66" s="308" t="s">
        <v>2633</v>
      </c>
      <c r="C66" s="309"/>
      <c r="D66" s="310"/>
      <c r="E66" s="186">
        <v>3.4700000000000002E-2</v>
      </c>
      <c r="F66" s="88">
        <f>E66*$F$31</f>
        <v>75.576599999999999</v>
      </c>
    </row>
    <row r="67" spans="1:6" x14ac:dyDescent="0.2">
      <c r="A67" s="24" t="s">
        <v>2564</v>
      </c>
      <c r="B67" s="308" t="s">
        <v>2634</v>
      </c>
      <c r="C67" s="309"/>
      <c r="D67" s="310"/>
      <c r="E67" s="186">
        <v>1.9E-3</v>
      </c>
      <c r="F67" s="88">
        <f>E67*$F$31</f>
        <v>4.1382000000000003</v>
      </c>
    </row>
    <row r="68" spans="1:6" ht="22.5" customHeight="1" x14ac:dyDescent="0.2">
      <c r="A68" s="24" t="s">
        <v>2593</v>
      </c>
      <c r="B68" s="308" t="s">
        <v>2635</v>
      </c>
      <c r="C68" s="309"/>
      <c r="D68" s="310"/>
      <c r="E68" s="186">
        <v>6.9999999999999999E-4</v>
      </c>
      <c r="F68" s="88">
        <f>E68*$F$31</f>
        <v>1.5246</v>
      </c>
    </row>
    <row r="69" spans="1:6" ht="27" customHeight="1" x14ac:dyDescent="0.2">
      <c r="A69" s="24" t="s">
        <v>2595</v>
      </c>
      <c r="B69" s="308" t="s">
        <v>2636</v>
      </c>
      <c r="C69" s="309"/>
      <c r="D69" s="310"/>
      <c r="E69" s="186">
        <v>4.4999999999999997E-3</v>
      </c>
      <c r="F69" s="88">
        <f>$F$31*E69</f>
        <v>9.8009999999999984</v>
      </c>
    </row>
    <row r="70" spans="1:6" ht="13.5" thickBot="1" x14ac:dyDescent="0.25">
      <c r="A70" s="333" t="s">
        <v>2637</v>
      </c>
      <c r="B70" s="334"/>
      <c r="C70" s="334"/>
      <c r="D70" s="335"/>
      <c r="E70" s="67">
        <f>SUM(E64:E69)</f>
        <v>6.1299999999999993E-2</v>
      </c>
      <c r="F70" s="163">
        <f>SUM(F64:F69)</f>
        <v>130.51739051999999</v>
      </c>
    </row>
    <row r="71" spans="1:6" ht="13.5" thickBot="1" x14ac:dyDescent="0.25">
      <c r="A71" s="302" t="s">
        <v>2638</v>
      </c>
      <c r="B71" s="303"/>
      <c r="C71" s="303"/>
      <c r="D71" s="303"/>
      <c r="E71" s="303"/>
      <c r="F71" s="304"/>
    </row>
    <row r="72" spans="1:6" x14ac:dyDescent="0.2">
      <c r="A72" s="68" t="s">
        <v>2639</v>
      </c>
      <c r="B72" s="336" t="s">
        <v>2640</v>
      </c>
      <c r="C72" s="337"/>
      <c r="D72" s="338"/>
      <c r="E72" s="65" t="s">
        <v>2608</v>
      </c>
      <c r="F72" s="153" t="s">
        <v>2588</v>
      </c>
    </row>
    <row r="73" spans="1:6" x14ac:dyDescent="0.2">
      <c r="A73" s="69" t="s">
        <v>2557</v>
      </c>
      <c r="B73" s="323" t="s">
        <v>2641</v>
      </c>
      <c r="C73" s="309"/>
      <c r="D73" s="310"/>
      <c r="E73" s="187">
        <v>9.0749999999999997E-2</v>
      </c>
      <c r="F73" s="167">
        <f t="shared" ref="F73:F78" si="1">E73*$F$31</f>
        <v>197.65350000000001</v>
      </c>
    </row>
    <row r="74" spans="1:6" x14ac:dyDescent="0.2">
      <c r="A74" s="69" t="s">
        <v>2559</v>
      </c>
      <c r="B74" s="323" t="s">
        <v>2642</v>
      </c>
      <c r="C74" s="309"/>
      <c r="D74" s="310"/>
      <c r="E74" s="187">
        <v>1.6299999999999999E-2</v>
      </c>
      <c r="F74" s="167">
        <f t="shared" si="1"/>
        <v>35.501399999999997</v>
      </c>
    </row>
    <row r="75" spans="1:6" x14ac:dyDescent="0.2">
      <c r="A75" s="69" t="s">
        <v>2562</v>
      </c>
      <c r="B75" s="323" t="s">
        <v>2643</v>
      </c>
      <c r="C75" s="309"/>
      <c r="D75" s="310"/>
      <c r="E75" s="187">
        <v>2.0000000000000001E-4</v>
      </c>
      <c r="F75" s="167">
        <f t="shared" si="1"/>
        <v>0.43560000000000004</v>
      </c>
    </row>
    <row r="76" spans="1:6" ht="29.25" customHeight="1" x14ac:dyDescent="0.2">
      <c r="A76" s="69" t="s">
        <v>2564</v>
      </c>
      <c r="B76" s="323" t="s">
        <v>2644</v>
      </c>
      <c r="C76" s="309"/>
      <c r="D76" s="310"/>
      <c r="E76" s="187">
        <v>3.3E-3</v>
      </c>
      <c r="F76" s="167">
        <f t="shared" si="1"/>
        <v>7.1874000000000002</v>
      </c>
    </row>
    <row r="77" spans="1:6" ht="26.25" customHeight="1" x14ac:dyDescent="0.2">
      <c r="A77" s="69" t="s">
        <v>2593</v>
      </c>
      <c r="B77" s="323" t="s">
        <v>2645</v>
      </c>
      <c r="C77" s="309"/>
      <c r="D77" s="310"/>
      <c r="E77" s="187">
        <v>5.5000000000000003E-4</v>
      </c>
      <c r="F77" s="167">
        <f t="shared" si="1"/>
        <v>1.1979</v>
      </c>
    </row>
    <row r="78" spans="1:6" ht="27.75" customHeight="1" x14ac:dyDescent="0.2">
      <c r="A78" s="69" t="s">
        <v>2595</v>
      </c>
      <c r="B78" s="323" t="s">
        <v>2646</v>
      </c>
      <c r="C78" s="309"/>
      <c r="D78" s="310"/>
      <c r="E78" s="187">
        <v>0</v>
      </c>
      <c r="F78" s="167">
        <f t="shared" si="1"/>
        <v>0</v>
      </c>
    </row>
    <row r="79" spans="1:6" ht="13.5" thickBot="1" x14ac:dyDescent="0.25">
      <c r="A79" s="324" t="s">
        <v>2637</v>
      </c>
      <c r="B79" s="325"/>
      <c r="C79" s="325"/>
      <c r="D79" s="326"/>
      <c r="E79" s="67">
        <f>SUM(E73:E78)</f>
        <v>0.11109999999999999</v>
      </c>
      <c r="F79" s="168">
        <f>SUM(F73:F78)</f>
        <v>241.97579999999999</v>
      </c>
    </row>
    <row r="80" spans="1:6" ht="13.5" thickBot="1" x14ac:dyDescent="0.25">
      <c r="A80" s="70" t="s">
        <v>2647</v>
      </c>
      <c r="B80" s="327" t="s">
        <v>2648</v>
      </c>
      <c r="C80" s="328"/>
      <c r="D80" s="329"/>
      <c r="E80" s="71" t="s">
        <v>2608</v>
      </c>
      <c r="F80" s="154" t="s">
        <v>2588</v>
      </c>
    </row>
    <row r="81" spans="1:6" x14ac:dyDescent="0.2">
      <c r="A81" s="33" t="s">
        <v>2557</v>
      </c>
      <c r="B81" s="330" t="s">
        <v>2649</v>
      </c>
      <c r="C81" s="331"/>
      <c r="D81" s="332"/>
      <c r="E81" s="72"/>
      <c r="F81" s="169"/>
    </row>
    <row r="82" spans="1:6" x14ac:dyDescent="0.2">
      <c r="A82" s="36"/>
      <c r="B82" s="316" t="s">
        <v>2650</v>
      </c>
      <c r="C82" s="317"/>
      <c r="D82" s="318"/>
      <c r="E82" s="36"/>
      <c r="F82" s="143"/>
    </row>
    <row r="83" spans="1:6" x14ac:dyDescent="0.2">
      <c r="A83" s="73"/>
      <c r="B83" s="74" t="s">
        <v>2044</v>
      </c>
      <c r="C83" s="75"/>
      <c r="D83" s="76"/>
      <c r="E83" s="73"/>
      <c r="F83" s="170"/>
    </row>
    <row r="84" spans="1:6" ht="30" customHeight="1" thickBot="1" x14ac:dyDescent="0.25">
      <c r="A84" s="319" t="s">
        <v>2651</v>
      </c>
      <c r="B84" s="319"/>
      <c r="C84" s="319"/>
      <c r="D84" s="319"/>
      <c r="E84" s="319"/>
      <c r="F84" s="319"/>
    </row>
    <row r="85" spans="1:6" ht="13.5" thickBot="1" x14ac:dyDescent="0.25">
      <c r="A85" s="302" t="s">
        <v>2652</v>
      </c>
      <c r="B85" s="303"/>
      <c r="C85" s="303"/>
      <c r="D85" s="303"/>
      <c r="E85" s="303"/>
      <c r="F85" s="304"/>
    </row>
    <row r="86" spans="1:6" x14ac:dyDescent="0.2">
      <c r="A86" s="60">
        <v>4</v>
      </c>
      <c r="B86" s="320" t="s">
        <v>2653</v>
      </c>
      <c r="C86" s="321"/>
      <c r="D86" s="321"/>
      <c r="E86" s="322"/>
      <c r="F86" s="152" t="s">
        <v>2588</v>
      </c>
    </row>
    <row r="87" spans="1:6" x14ac:dyDescent="0.2">
      <c r="A87" s="24" t="s">
        <v>2639</v>
      </c>
      <c r="B87" s="289" t="s">
        <v>2654</v>
      </c>
      <c r="C87" s="289"/>
      <c r="D87" s="289"/>
      <c r="E87" s="289"/>
      <c r="F87" s="183">
        <f>F79</f>
        <v>241.97579999999999</v>
      </c>
    </row>
    <row r="88" spans="1:6" x14ac:dyDescent="0.2">
      <c r="A88" s="24" t="s">
        <v>2647</v>
      </c>
      <c r="B88" s="308" t="s">
        <v>2655</v>
      </c>
      <c r="C88" s="309"/>
      <c r="D88" s="309"/>
      <c r="E88" s="310"/>
      <c r="F88" s="183">
        <f>F83</f>
        <v>0</v>
      </c>
    </row>
    <row r="89" spans="1:6" ht="13.5" thickBot="1" x14ac:dyDescent="0.25">
      <c r="A89" s="311" t="s">
        <v>2637</v>
      </c>
      <c r="B89" s="311"/>
      <c r="C89" s="311"/>
      <c r="D89" s="311"/>
      <c r="E89" s="311"/>
      <c r="F89" s="171">
        <f>SUM(F87:F88)</f>
        <v>241.97579999999999</v>
      </c>
    </row>
    <row r="90" spans="1:6" ht="13.5" thickBot="1" x14ac:dyDescent="0.25">
      <c r="A90" s="312" t="s">
        <v>2656</v>
      </c>
      <c r="B90" s="313"/>
      <c r="C90" s="313"/>
      <c r="D90" s="313"/>
      <c r="E90" s="313"/>
      <c r="F90" s="314"/>
    </row>
    <row r="91" spans="1:6" x14ac:dyDescent="0.2">
      <c r="A91" s="59">
        <v>5</v>
      </c>
      <c r="B91" s="315" t="s">
        <v>2657</v>
      </c>
      <c r="C91" s="315"/>
      <c r="D91" s="315"/>
      <c r="E91" s="59" t="s">
        <v>2608</v>
      </c>
      <c r="F91" s="152" t="s">
        <v>2588</v>
      </c>
    </row>
    <row r="92" spans="1:6" x14ac:dyDescent="0.2">
      <c r="A92" s="24" t="s">
        <v>2557</v>
      </c>
      <c r="B92" s="289" t="s">
        <v>2658</v>
      </c>
      <c r="C92" s="289"/>
      <c r="D92" s="289"/>
      <c r="E92" s="77"/>
      <c r="F92" s="183">
        <f>'Aux - Insumos Sintético'!H8/(12*96)</f>
        <v>13.918986111111114</v>
      </c>
    </row>
    <row r="93" spans="1:6" x14ac:dyDescent="0.2">
      <c r="A93" s="24" t="s">
        <v>2559</v>
      </c>
      <c r="B93" s="289" t="s">
        <v>2151</v>
      </c>
      <c r="C93" s="289"/>
      <c r="D93" s="289"/>
      <c r="E93" s="77"/>
      <c r="F93" s="183">
        <f>'Aux - Insumos Sintético'!H155/(12*6)</f>
        <v>14.242498611111111</v>
      </c>
    </row>
    <row r="94" spans="1:6" x14ac:dyDescent="0.2">
      <c r="A94" s="24" t="s">
        <v>2562</v>
      </c>
      <c r="B94" s="289" t="s">
        <v>2696</v>
      </c>
      <c r="C94" s="289"/>
      <c r="D94" s="289"/>
      <c r="E94" s="78"/>
      <c r="F94" s="183">
        <f>'Aux - Insumos Sintético'!H146/(12*6)</f>
        <v>44.701015228379816</v>
      </c>
    </row>
    <row r="95" spans="1:6" x14ac:dyDescent="0.2">
      <c r="A95" s="24" t="s">
        <v>2564</v>
      </c>
      <c r="B95" s="289"/>
      <c r="C95" s="289"/>
      <c r="D95" s="289"/>
      <c r="E95" s="78"/>
      <c r="F95" s="183"/>
    </row>
    <row r="96" spans="1:6" x14ac:dyDescent="0.2">
      <c r="A96" s="79" t="s">
        <v>2044</v>
      </c>
      <c r="B96" s="80"/>
      <c r="C96" s="80"/>
      <c r="D96" s="80"/>
      <c r="E96" s="67"/>
      <c r="F96" s="159">
        <f>SUM(F92:F95)</f>
        <v>72.862499950602043</v>
      </c>
    </row>
    <row r="97" spans="1:6" ht="13.5" thickBot="1" x14ac:dyDescent="0.25">
      <c r="A97" s="301" t="s">
        <v>2734</v>
      </c>
      <c r="B97" s="301"/>
      <c r="C97" s="301"/>
      <c r="D97" s="301"/>
      <c r="E97" s="301"/>
      <c r="F97" s="301"/>
    </row>
    <row r="98" spans="1:6" ht="13.5" thickBot="1" x14ac:dyDescent="0.25">
      <c r="A98" s="302" t="s">
        <v>2659</v>
      </c>
      <c r="B98" s="303"/>
      <c r="C98" s="303"/>
      <c r="D98" s="303"/>
      <c r="E98" s="303"/>
      <c r="F98" s="304"/>
    </row>
    <row r="99" spans="1:6" x14ac:dyDescent="0.2">
      <c r="A99" s="59">
        <v>6</v>
      </c>
      <c r="B99" s="315" t="s">
        <v>2660</v>
      </c>
      <c r="C99" s="315"/>
      <c r="D99" s="315"/>
      <c r="E99" s="59" t="s">
        <v>2608</v>
      </c>
      <c r="F99" s="164" t="s">
        <v>2588</v>
      </c>
    </row>
    <row r="100" spans="1:6" x14ac:dyDescent="0.2">
      <c r="A100" s="24" t="s">
        <v>2557</v>
      </c>
      <c r="B100" s="308" t="s">
        <v>2661</v>
      </c>
      <c r="C100" s="309"/>
      <c r="D100" s="310"/>
      <c r="E100" s="206">
        <f>ADM</f>
        <v>2.1000000000000001E-2</v>
      </c>
      <c r="F100" s="175">
        <f>ROUND(E100*F116,2)</f>
        <v>87.04</v>
      </c>
    </row>
    <row r="101" spans="1:6" x14ac:dyDescent="0.2">
      <c r="A101" s="207" t="s">
        <v>2559</v>
      </c>
      <c r="B101" s="387" t="s">
        <v>2662</v>
      </c>
      <c r="C101" s="388"/>
      <c r="D101" s="389"/>
      <c r="E101" s="208">
        <v>2.0400000000000001E-2</v>
      </c>
      <c r="F101" s="209">
        <f>ROUND((F116+F100)*E101,2)</f>
        <v>86.33</v>
      </c>
    </row>
    <row r="102" spans="1:6" x14ac:dyDescent="0.2">
      <c r="A102" s="199" t="s">
        <v>2562</v>
      </c>
      <c r="B102" s="391" t="s">
        <v>2663</v>
      </c>
      <c r="C102" s="392"/>
      <c r="D102" s="393"/>
      <c r="E102" s="200">
        <f>SUM(E103:E105)</f>
        <v>0.13219999999999998</v>
      </c>
      <c r="F102" s="201">
        <f>F103+F105</f>
        <v>657.85</v>
      </c>
    </row>
    <row r="103" spans="1:6" ht="34.5" customHeight="1" x14ac:dyDescent="0.2">
      <c r="A103" s="81"/>
      <c r="B103" s="43" t="s">
        <v>2664</v>
      </c>
      <c r="C103" s="383" t="str">
        <f>"PIS "&amp;(PIS*100)&amp;"% + COFINS "&amp;(CONFINS*100)&amp;"% + CPRB "&amp;(CPRB*100)&amp;"%"</f>
        <v>PIS 0,66% + COFINS 3,06% + CPRB 4,5%</v>
      </c>
      <c r="D103" s="384"/>
      <c r="E103" s="186">
        <f>PIS+CONFINS+CPRB</f>
        <v>8.2199999999999995E-2</v>
      </c>
      <c r="F103" s="88">
        <f>ROUND(($F$116+$F$100+$F$101)/(1-$E$102)*E103,2)</f>
        <v>409.04</v>
      </c>
    </row>
    <row r="104" spans="1:6" ht="24" customHeight="1" x14ac:dyDescent="0.2">
      <c r="A104" s="81"/>
      <c r="B104" s="43" t="s">
        <v>2665</v>
      </c>
      <c r="C104" s="383"/>
      <c r="D104" s="384"/>
      <c r="E104" s="186">
        <v>0</v>
      </c>
      <c r="F104" s="88">
        <f>($F$117+$F$101+$F$102)/(1-$E$103)*E104</f>
        <v>0</v>
      </c>
    </row>
    <row r="105" spans="1:6" x14ac:dyDescent="0.2">
      <c r="A105" s="81"/>
      <c r="B105" s="43" t="s">
        <v>2666</v>
      </c>
      <c r="C105" s="385" t="s">
        <v>2667</v>
      </c>
      <c r="D105" s="386"/>
      <c r="E105" s="186">
        <f>ISS</f>
        <v>0.05</v>
      </c>
      <c r="F105" s="88">
        <f>ROUND(($F$116+$F$100+$F$101)/(1-$E$102)*E105,2)</f>
        <v>248.81</v>
      </c>
    </row>
    <row r="106" spans="1:6" x14ac:dyDescent="0.2">
      <c r="A106" s="297" t="s">
        <v>2663</v>
      </c>
      <c r="B106" s="298"/>
      <c r="C106" s="298"/>
      <c r="D106" s="299"/>
      <c r="E106" s="212"/>
      <c r="F106" s="162">
        <f>F100+F101+F102</f>
        <v>831.22</v>
      </c>
    </row>
    <row r="107" spans="1:6" x14ac:dyDescent="0.2">
      <c r="A107" s="300" t="s">
        <v>2668</v>
      </c>
      <c r="B107" s="300"/>
      <c r="C107" s="300"/>
      <c r="D107" s="300"/>
      <c r="E107" s="300"/>
      <c r="F107" s="300"/>
    </row>
    <row r="108" spans="1:6" x14ac:dyDescent="0.2">
      <c r="A108" s="286" t="s">
        <v>2669</v>
      </c>
      <c r="B108" s="286"/>
      <c r="C108" s="286"/>
      <c r="D108" s="286"/>
      <c r="E108" s="286"/>
      <c r="F108" s="286"/>
    </row>
    <row r="109" spans="1:6" x14ac:dyDescent="0.2">
      <c r="A109" s="287" t="s">
        <v>2670</v>
      </c>
      <c r="B109" s="287"/>
      <c r="C109" s="287"/>
      <c r="D109" s="287"/>
      <c r="E109" s="287"/>
      <c r="F109" s="287"/>
    </row>
    <row r="110" spans="1:6" x14ac:dyDescent="0.2">
      <c r="A110" s="288" t="s">
        <v>2671</v>
      </c>
      <c r="B110" s="288"/>
      <c r="C110" s="288"/>
      <c r="D110" s="288"/>
      <c r="E110" s="288"/>
      <c r="F110" s="202" t="s">
        <v>2672</v>
      </c>
    </row>
    <row r="111" spans="1:6" x14ac:dyDescent="0.2">
      <c r="A111" s="28" t="s">
        <v>2557</v>
      </c>
      <c r="B111" s="382" t="s">
        <v>2673</v>
      </c>
      <c r="C111" s="382"/>
      <c r="D111" s="382"/>
      <c r="E111" s="382"/>
      <c r="F111" s="203">
        <f>F31</f>
        <v>2178</v>
      </c>
    </row>
    <row r="112" spans="1:6" x14ac:dyDescent="0.2">
      <c r="A112" s="27" t="s">
        <v>2559</v>
      </c>
      <c r="B112" s="380" t="s">
        <v>2674</v>
      </c>
      <c r="C112" s="380"/>
      <c r="D112" s="380"/>
      <c r="E112" s="380"/>
      <c r="F112" s="204">
        <f>F61</f>
        <v>1521.5838224960003</v>
      </c>
    </row>
    <row r="113" spans="1:6" x14ac:dyDescent="0.2">
      <c r="A113" s="27" t="s">
        <v>2562</v>
      </c>
      <c r="B113" s="380" t="s">
        <v>2675</v>
      </c>
      <c r="C113" s="380"/>
      <c r="D113" s="380"/>
      <c r="E113" s="380"/>
      <c r="F113" s="204">
        <f>F70</f>
        <v>130.51739051999999</v>
      </c>
    </row>
    <row r="114" spans="1:6" x14ac:dyDescent="0.2">
      <c r="A114" s="27" t="s">
        <v>2564</v>
      </c>
      <c r="B114" s="380" t="s">
        <v>2676</v>
      </c>
      <c r="C114" s="380"/>
      <c r="D114" s="380"/>
      <c r="E114" s="380"/>
      <c r="F114" s="204">
        <f>F89</f>
        <v>241.97579999999999</v>
      </c>
    </row>
    <row r="115" spans="1:6" x14ac:dyDescent="0.2">
      <c r="A115" s="27" t="s">
        <v>2593</v>
      </c>
      <c r="B115" s="380" t="s">
        <v>2677</v>
      </c>
      <c r="C115" s="380"/>
      <c r="D115" s="380"/>
      <c r="E115" s="380"/>
      <c r="F115" s="204">
        <f>F96</f>
        <v>72.862499950602043</v>
      </c>
    </row>
    <row r="116" spans="1:6" x14ac:dyDescent="0.2">
      <c r="A116" s="381" t="s">
        <v>2678</v>
      </c>
      <c r="B116" s="381"/>
      <c r="C116" s="381"/>
      <c r="D116" s="381"/>
      <c r="E116" s="381"/>
      <c r="F116" s="205">
        <f>SUM(F111:F115)</f>
        <v>4144.9395129666027</v>
      </c>
    </row>
    <row r="117" spans="1:6" x14ac:dyDescent="0.2">
      <c r="A117" s="27" t="s">
        <v>2593</v>
      </c>
      <c r="B117" s="380" t="s">
        <v>2679</v>
      </c>
      <c r="C117" s="380"/>
      <c r="D117" s="380"/>
      <c r="E117" s="380"/>
      <c r="F117" s="204">
        <f>F106</f>
        <v>831.22</v>
      </c>
    </row>
    <row r="118" spans="1:6" x14ac:dyDescent="0.2">
      <c r="A118" s="285" t="s">
        <v>2680</v>
      </c>
      <c r="B118" s="285"/>
      <c r="C118" s="285"/>
      <c r="D118" s="285"/>
      <c r="E118" s="285"/>
      <c r="F118" s="188">
        <f>ROUND(F117+F116,2)</f>
        <v>4976.16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Planilha30">
    <tabColor theme="1"/>
    <pageSetUpPr fitToPage="1"/>
  </sheetPr>
  <dimension ref="A1:M1036"/>
  <sheetViews>
    <sheetView view="pageBreakPreview" topLeftCell="A1032" zoomScaleNormal="100" zoomScaleSheetLayoutView="100" workbookViewId="0">
      <selection activeCell="N1032" sqref="N1:N1048576"/>
    </sheetView>
  </sheetViews>
  <sheetFormatPr defaultColWidth="9.28515625" defaultRowHeight="12.75" x14ac:dyDescent="0.25"/>
  <cols>
    <col min="1" max="1" width="6.42578125" style="19" bestFit="1" customWidth="1"/>
    <col min="2" max="2" width="39.42578125" style="19" customWidth="1"/>
    <col min="3" max="3" width="11.7109375" style="19" customWidth="1"/>
    <col min="4" max="4" width="11.42578125" style="19" bestFit="1" customWidth="1"/>
    <col min="5" max="5" width="8.85546875" style="29" customWidth="1"/>
    <col min="6" max="6" width="14.28515625" style="29" customWidth="1"/>
    <col min="7" max="7" width="14.5703125" style="19" hidden="1" customWidth="1"/>
    <col min="8" max="8" width="10.42578125" style="19" hidden="1" customWidth="1"/>
    <col min="9" max="9" width="13.5703125" style="19" hidden="1" customWidth="1"/>
    <col min="10" max="13" width="9.28515625" style="19" hidden="1" customWidth="1"/>
    <col min="14" max="16384" width="9.28515625" style="19"/>
  </cols>
  <sheetData>
    <row r="1" spans="1:13" ht="25.5" x14ac:dyDescent="0.25">
      <c r="A1" s="122" t="s">
        <v>6</v>
      </c>
      <c r="B1" s="123" t="s">
        <v>7</v>
      </c>
      <c r="C1" s="123" t="s">
        <v>8</v>
      </c>
      <c r="D1" s="123" t="s">
        <v>0</v>
      </c>
      <c r="E1" s="123" t="s">
        <v>2063</v>
      </c>
      <c r="F1" s="124" t="s">
        <v>2735</v>
      </c>
      <c r="G1" s="191" t="s">
        <v>2742</v>
      </c>
      <c r="H1" s="192" t="s">
        <v>2743</v>
      </c>
      <c r="I1" s="192" t="s">
        <v>2744</v>
      </c>
      <c r="J1" s="192" t="s">
        <v>2609</v>
      </c>
      <c r="K1" s="192" t="s">
        <v>2745</v>
      </c>
      <c r="L1" s="197" t="s">
        <v>2747</v>
      </c>
      <c r="M1" s="193" t="s">
        <v>2746</v>
      </c>
    </row>
    <row r="2" spans="1:13" ht="13.5" thickBot="1" x14ac:dyDescent="0.3">
      <c r="A2" s="246" t="s">
        <v>9</v>
      </c>
      <c r="B2" s="247"/>
      <c r="C2" s="247"/>
      <c r="D2" s="247"/>
      <c r="E2" s="247"/>
      <c r="F2" s="248"/>
      <c r="G2" s="194">
        <v>2.1000000000000001E-2</v>
      </c>
      <c r="H2" s="195">
        <v>0.02</v>
      </c>
      <c r="I2" s="195">
        <v>4.4999999999999998E-2</v>
      </c>
      <c r="J2" s="195">
        <f>IF(I2&gt;0,0,20%)</f>
        <v>0</v>
      </c>
      <c r="K2" s="195">
        <v>0.05</v>
      </c>
      <c r="L2" s="195">
        <v>6.6E-3</v>
      </c>
      <c r="M2" s="196">
        <v>3.0599999999999999E-2</v>
      </c>
    </row>
    <row r="3" spans="1:13" x14ac:dyDescent="0.25">
      <c r="A3" s="34">
        <v>1</v>
      </c>
      <c r="B3" s="24" t="s">
        <v>10</v>
      </c>
      <c r="C3" s="24">
        <v>1</v>
      </c>
      <c r="D3" s="24" t="s">
        <v>11</v>
      </c>
      <c r="E3" s="88">
        <f>'1_ENC_GER'!F118</f>
        <v>6921.18</v>
      </c>
      <c r="F3" s="125">
        <f>C3*12*E3</f>
        <v>83054.16</v>
      </c>
      <c r="G3" s="241"/>
      <c r="H3" s="215"/>
      <c r="I3" s="213"/>
    </row>
    <row r="4" spans="1:13" x14ac:dyDescent="0.25">
      <c r="A4" s="34">
        <v>2</v>
      </c>
      <c r="B4" s="24" t="s">
        <v>12</v>
      </c>
      <c r="C4" s="24">
        <v>2</v>
      </c>
      <c r="D4" s="24" t="s">
        <v>13</v>
      </c>
      <c r="E4" s="88">
        <f>'2_ENC'!F118</f>
        <v>5703</v>
      </c>
      <c r="F4" s="125">
        <f>C4*12*E4</f>
        <v>136872</v>
      </c>
      <c r="G4" s="241"/>
      <c r="H4" s="215"/>
      <c r="I4" s="213"/>
    </row>
    <row r="5" spans="1:13" x14ac:dyDescent="0.25">
      <c r="A5" s="34">
        <v>3</v>
      </c>
      <c r="B5" s="24" t="s">
        <v>14</v>
      </c>
      <c r="C5" s="24">
        <v>4</v>
      </c>
      <c r="D5" s="24" t="s">
        <v>13</v>
      </c>
      <c r="E5" s="88">
        <f>'3_TEC'!F118</f>
        <v>5216.2</v>
      </c>
      <c r="F5" s="125">
        <f t="shared" ref="F5:F20" si="0">C5*12*E5</f>
        <v>250377.59999999998</v>
      </c>
      <c r="G5" s="241"/>
      <c r="H5" s="215"/>
      <c r="I5" s="213"/>
    </row>
    <row r="6" spans="1:13" x14ac:dyDescent="0.25">
      <c r="A6" s="34">
        <v>4</v>
      </c>
      <c r="B6" s="24" t="s">
        <v>15</v>
      </c>
      <c r="C6" s="24">
        <v>35</v>
      </c>
      <c r="D6" s="24" t="s">
        <v>13</v>
      </c>
      <c r="E6" s="88">
        <f>'4_AUX'!F118</f>
        <v>3591.46</v>
      </c>
      <c r="F6" s="125">
        <f t="shared" si="0"/>
        <v>1508413.2</v>
      </c>
      <c r="G6" s="241"/>
      <c r="H6" s="215"/>
      <c r="I6" s="213"/>
    </row>
    <row r="7" spans="1:13" x14ac:dyDescent="0.25">
      <c r="A7" s="34">
        <v>5</v>
      </c>
      <c r="B7" s="24" t="s">
        <v>16</v>
      </c>
      <c r="C7" s="24">
        <v>3</v>
      </c>
      <c r="D7" s="24" t="s">
        <v>13</v>
      </c>
      <c r="E7" s="88">
        <f>'5_BOMB'!F118</f>
        <v>5053.33</v>
      </c>
      <c r="F7" s="125">
        <f t="shared" si="0"/>
        <v>181919.88</v>
      </c>
      <c r="G7" s="241"/>
      <c r="H7" s="215"/>
      <c r="I7" s="213"/>
    </row>
    <row r="8" spans="1:13" ht="25.5" x14ac:dyDescent="0.25">
      <c r="A8" s="34">
        <v>6</v>
      </c>
      <c r="B8" s="24" t="s">
        <v>17</v>
      </c>
      <c r="C8" s="24">
        <v>13</v>
      </c>
      <c r="D8" s="24" t="s">
        <v>13</v>
      </c>
      <c r="E8" s="88">
        <f>'6_ELET'!F118</f>
        <v>5160.37</v>
      </c>
      <c r="F8" s="125">
        <f t="shared" si="0"/>
        <v>805017.72</v>
      </c>
      <c r="G8" s="241"/>
      <c r="H8" s="215"/>
      <c r="I8" s="213"/>
    </row>
    <row r="9" spans="1:13" x14ac:dyDescent="0.25">
      <c r="A9" s="34">
        <v>7</v>
      </c>
      <c r="B9" s="24" t="s">
        <v>18</v>
      </c>
      <c r="C9" s="24">
        <v>1</v>
      </c>
      <c r="D9" s="24" t="s">
        <v>11</v>
      </c>
      <c r="E9" s="88">
        <f>'7_ELETROT'!F118</f>
        <v>5311.12</v>
      </c>
      <c r="F9" s="125">
        <f t="shared" si="0"/>
        <v>63733.440000000002</v>
      </c>
      <c r="G9" s="241"/>
      <c r="H9" s="215"/>
      <c r="I9" s="213"/>
    </row>
    <row r="10" spans="1:13" x14ac:dyDescent="0.25">
      <c r="A10" s="34">
        <v>8</v>
      </c>
      <c r="B10" s="24" t="s">
        <v>19</v>
      </c>
      <c r="C10" s="24">
        <v>1</v>
      </c>
      <c r="D10" s="24" t="s">
        <v>11</v>
      </c>
      <c r="E10" s="88">
        <f>'8_ELETROM'!F118</f>
        <v>5311.12</v>
      </c>
      <c r="F10" s="125">
        <f t="shared" si="0"/>
        <v>63733.440000000002</v>
      </c>
      <c r="G10" s="241"/>
      <c r="H10" s="215"/>
      <c r="I10" s="213"/>
    </row>
    <row r="11" spans="1:13" x14ac:dyDescent="0.25">
      <c r="A11" s="34">
        <v>9</v>
      </c>
      <c r="B11" s="24" t="s">
        <v>20</v>
      </c>
      <c r="C11" s="24">
        <v>3</v>
      </c>
      <c r="D11" s="24" t="s">
        <v>13</v>
      </c>
      <c r="E11" s="88">
        <f>'9_SERRA'!F118</f>
        <v>5020.6000000000004</v>
      </c>
      <c r="F11" s="125">
        <f t="shared" si="0"/>
        <v>180741.6</v>
      </c>
      <c r="G11" s="241"/>
      <c r="H11" s="215"/>
      <c r="I11" s="213"/>
    </row>
    <row r="12" spans="1:13" x14ac:dyDescent="0.25">
      <c r="A12" s="34">
        <v>10</v>
      </c>
      <c r="B12" s="24" t="s">
        <v>21</v>
      </c>
      <c r="C12" s="24">
        <v>1</v>
      </c>
      <c r="D12" s="24" t="s">
        <v>13</v>
      </c>
      <c r="E12" s="88">
        <f>'10_VIDRA'!F118</f>
        <v>4159.3599999999997</v>
      </c>
      <c r="F12" s="125">
        <f t="shared" si="0"/>
        <v>49912.319999999992</v>
      </c>
      <c r="G12" s="241"/>
      <c r="H12" s="215"/>
      <c r="I12" s="213"/>
    </row>
    <row r="13" spans="1:13" x14ac:dyDescent="0.25">
      <c r="A13" s="34">
        <v>11</v>
      </c>
      <c r="B13" s="27" t="s">
        <v>22</v>
      </c>
      <c r="C13" s="27">
        <v>2</v>
      </c>
      <c r="D13" s="24" t="s">
        <v>13</v>
      </c>
      <c r="E13" s="88">
        <f>'11_GESS'!F118</f>
        <v>4151.9399999999996</v>
      </c>
      <c r="F13" s="125">
        <f t="shared" si="0"/>
        <v>99646.56</v>
      </c>
      <c r="G13" s="241"/>
      <c r="H13" s="215"/>
      <c r="I13" s="213"/>
    </row>
    <row r="14" spans="1:13" x14ac:dyDescent="0.25">
      <c r="A14" s="34">
        <v>12</v>
      </c>
      <c r="B14" s="24" t="s">
        <v>23</v>
      </c>
      <c r="C14" s="24">
        <v>6</v>
      </c>
      <c r="D14" s="24" t="s">
        <v>13</v>
      </c>
      <c r="E14" s="88">
        <f>'12_PEDR'!F118</f>
        <v>4247.83</v>
      </c>
      <c r="F14" s="125">
        <f>C14*12*E14</f>
        <v>305843.76</v>
      </c>
      <c r="G14" s="241"/>
      <c r="H14" s="215"/>
      <c r="I14" s="213"/>
    </row>
    <row r="15" spans="1:13" x14ac:dyDescent="0.25">
      <c r="A15" s="34">
        <v>13</v>
      </c>
      <c r="B15" s="24" t="s">
        <v>24</v>
      </c>
      <c r="C15" s="24">
        <v>4</v>
      </c>
      <c r="D15" s="24" t="s">
        <v>13</v>
      </c>
      <c r="E15" s="88">
        <f>'13_DIA'!F118</f>
        <v>4903.2</v>
      </c>
      <c r="F15" s="125">
        <f t="shared" si="0"/>
        <v>235353.59999999998</v>
      </c>
      <c r="G15" s="241"/>
      <c r="H15" s="215"/>
      <c r="I15" s="213"/>
    </row>
    <row r="16" spans="1:13" x14ac:dyDescent="0.25">
      <c r="A16" s="34">
        <v>14</v>
      </c>
      <c r="B16" s="24" t="s">
        <v>25</v>
      </c>
      <c r="C16" s="24">
        <v>4</v>
      </c>
      <c r="D16" s="24" t="s">
        <v>13</v>
      </c>
      <c r="E16" s="88">
        <f>'14_NOT'!F118</f>
        <v>5482.34</v>
      </c>
      <c r="F16" s="125">
        <f t="shared" si="0"/>
        <v>263152.32</v>
      </c>
      <c r="G16" s="241"/>
      <c r="H16" s="215"/>
      <c r="I16" s="213"/>
    </row>
    <row r="17" spans="1:9" x14ac:dyDescent="0.25">
      <c r="A17" s="34">
        <v>15</v>
      </c>
      <c r="B17" s="24" t="s">
        <v>26</v>
      </c>
      <c r="C17" s="24">
        <v>4</v>
      </c>
      <c r="D17" s="24" t="s">
        <v>13</v>
      </c>
      <c r="E17" s="88">
        <f>'15_BOMB_DIA'!F118</f>
        <v>4796.68</v>
      </c>
      <c r="F17" s="125">
        <f t="shared" si="0"/>
        <v>230240.64000000001</v>
      </c>
      <c r="G17" s="241"/>
      <c r="H17" s="215"/>
      <c r="I17" s="213"/>
    </row>
    <row r="18" spans="1:9" x14ac:dyDescent="0.25">
      <c r="A18" s="34">
        <v>16</v>
      </c>
      <c r="B18" s="24" t="s">
        <v>27</v>
      </c>
      <c r="C18" s="24">
        <v>4</v>
      </c>
      <c r="D18" s="24" t="s">
        <v>13</v>
      </c>
      <c r="E18" s="88">
        <f>'16_BOMB_NOT'!F118</f>
        <v>5241.4799999999996</v>
      </c>
      <c r="F18" s="125">
        <f t="shared" si="0"/>
        <v>251591.03999999998</v>
      </c>
      <c r="G18" s="241"/>
      <c r="H18" s="215"/>
      <c r="I18" s="213"/>
    </row>
    <row r="19" spans="1:9" x14ac:dyDescent="0.25">
      <c r="A19" s="34">
        <v>17</v>
      </c>
      <c r="B19" s="24" t="s">
        <v>28</v>
      </c>
      <c r="C19" s="24">
        <v>4</v>
      </c>
      <c r="D19" s="24" t="s">
        <v>13</v>
      </c>
      <c r="E19" s="88">
        <f>'17_PINT'!F118</f>
        <v>4976.16</v>
      </c>
      <c r="F19" s="125">
        <f t="shared" si="0"/>
        <v>238855.67999999999</v>
      </c>
      <c r="G19" s="241"/>
      <c r="H19" s="215"/>
      <c r="I19" s="213"/>
    </row>
    <row r="20" spans="1:9" x14ac:dyDescent="0.25">
      <c r="A20" s="34">
        <v>18</v>
      </c>
      <c r="B20" s="24" t="s">
        <v>29</v>
      </c>
      <c r="C20" s="24">
        <v>4</v>
      </c>
      <c r="D20" s="24" t="s">
        <v>13</v>
      </c>
      <c r="E20" s="88">
        <f>'18_MARC'!F118</f>
        <v>4196.32</v>
      </c>
      <c r="F20" s="125">
        <f t="shared" si="0"/>
        <v>201423.35999999999</v>
      </c>
      <c r="G20" s="241"/>
      <c r="H20" s="215"/>
      <c r="I20" s="213"/>
    </row>
    <row r="21" spans="1:9" ht="13.5" thickBot="1" x14ac:dyDescent="0.3">
      <c r="A21" s="244" t="s">
        <v>30</v>
      </c>
      <c r="B21" s="245"/>
      <c r="C21" s="245"/>
      <c r="D21" s="245"/>
      <c r="E21" s="245"/>
      <c r="F21" s="126">
        <f>SUM(F3:F20)</f>
        <v>5149882.3199999994</v>
      </c>
      <c r="G21" s="241"/>
      <c r="H21" s="215"/>
      <c r="I21" s="213"/>
    </row>
    <row r="22" spans="1:9" ht="13.5" thickBot="1" x14ac:dyDescent="0.3">
      <c r="A22" s="263"/>
      <c r="B22" s="263"/>
      <c r="C22" s="263"/>
      <c r="D22" s="263"/>
      <c r="E22" s="263"/>
      <c r="F22" s="263"/>
    </row>
    <row r="23" spans="1:9" x14ac:dyDescent="0.25">
      <c r="A23" s="249" t="s">
        <v>31</v>
      </c>
      <c r="B23" s="250"/>
      <c r="C23" s="250"/>
      <c r="D23" s="250"/>
      <c r="E23" s="250"/>
      <c r="F23" s="251"/>
    </row>
    <row r="24" spans="1:9" x14ac:dyDescent="0.25">
      <c r="A24" s="252" t="s">
        <v>32</v>
      </c>
      <c r="B24" s="253"/>
      <c r="C24" s="253"/>
      <c r="D24" s="253"/>
      <c r="E24" s="253"/>
      <c r="F24" s="254"/>
    </row>
    <row r="25" spans="1:9" ht="15" customHeight="1" x14ac:dyDescent="0.25">
      <c r="A25" s="255" t="s">
        <v>33</v>
      </c>
      <c r="B25" s="256"/>
      <c r="C25" s="256"/>
      <c r="D25" s="256"/>
      <c r="E25" s="257" t="s">
        <v>34</v>
      </c>
      <c r="F25" s="258"/>
    </row>
    <row r="26" spans="1:9" x14ac:dyDescent="0.25">
      <c r="A26" s="266">
        <v>8</v>
      </c>
      <c r="B26" s="267"/>
      <c r="C26" s="267"/>
      <c r="D26" s="267"/>
      <c r="E26" s="268">
        <f>A26*22</f>
        <v>176</v>
      </c>
      <c r="F26" s="269"/>
    </row>
    <row r="27" spans="1:9" x14ac:dyDescent="0.25">
      <c r="A27" s="266"/>
      <c r="B27" s="267"/>
      <c r="C27" s="267"/>
      <c r="D27" s="267"/>
      <c r="E27" s="268">
        <v>20</v>
      </c>
      <c r="F27" s="269"/>
    </row>
    <row r="28" spans="1:9" x14ac:dyDescent="0.25">
      <c r="A28" s="270" t="s">
        <v>35</v>
      </c>
      <c r="B28" s="271"/>
      <c r="C28" s="271"/>
      <c r="D28" s="271"/>
      <c r="E28" s="268">
        <f>E27+E26</f>
        <v>196</v>
      </c>
      <c r="F28" s="269"/>
    </row>
    <row r="29" spans="1:9" ht="15" customHeight="1" x14ac:dyDescent="0.25">
      <c r="A29" s="255" t="s">
        <v>36</v>
      </c>
      <c r="B29" s="256"/>
      <c r="C29" s="256"/>
      <c r="D29" s="256"/>
      <c r="E29" s="272">
        <f>'Item 19 - Serviço de gerenc'!D7</f>
        <v>75.36</v>
      </c>
      <c r="F29" s="273"/>
    </row>
    <row r="30" spans="1:9" ht="15" customHeight="1" x14ac:dyDescent="0.25">
      <c r="A30" s="255" t="s">
        <v>37</v>
      </c>
      <c r="B30" s="256"/>
      <c r="C30" s="256"/>
      <c r="D30" s="256"/>
      <c r="E30" s="259">
        <f>ROUND(E29*E28,2)</f>
        <v>14770.56</v>
      </c>
      <c r="F30" s="260"/>
      <c r="G30" s="221"/>
      <c r="H30" s="213"/>
    </row>
    <row r="31" spans="1:9" ht="15" customHeight="1" thickBot="1" x14ac:dyDescent="0.3">
      <c r="A31" s="275" t="s">
        <v>38</v>
      </c>
      <c r="B31" s="276"/>
      <c r="C31" s="276"/>
      <c r="D31" s="276"/>
      <c r="E31" s="277">
        <f>ROUND(E30*12,2)</f>
        <v>177246.72</v>
      </c>
      <c r="F31" s="278"/>
    </row>
    <row r="32" spans="1:9" ht="15" customHeight="1" thickBot="1" x14ac:dyDescent="0.3">
      <c r="A32" s="263"/>
      <c r="B32" s="263"/>
      <c r="C32" s="263"/>
      <c r="D32" s="263"/>
      <c r="E32" s="263"/>
      <c r="F32" s="263"/>
    </row>
    <row r="33" spans="1:6" x14ac:dyDescent="0.25">
      <c r="A33" s="249" t="s">
        <v>39</v>
      </c>
      <c r="B33" s="250"/>
      <c r="C33" s="250"/>
      <c r="D33" s="250"/>
      <c r="E33" s="250"/>
      <c r="F33" s="251"/>
    </row>
    <row r="34" spans="1:6" ht="24" customHeight="1" x14ac:dyDescent="0.25">
      <c r="A34" s="118" t="s">
        <v>40</v>
      </c>
      <c r="B34" s="92" t="s">
        <v>41</v>
      </c>
      <c r="C34" s="92" t="s">
        <v>42</v>
      </c>
      <c r="D34" s="92" t="s">
        <v>0</v>
      </c>
      <c r="E34" s="92" t="s">
        <v>43</v>
      </c>
      <c r="F34" s="119" t="s">
        <v>2011</v>
      </c>
    </row>
    <row r="35" spans="1:6" x14ac:dyDescent="0.25">
      <c r="A35" s="108" t="s">
        <v>44</v>
      </c>
      <c r="B35" s="217" t="str">
        <f>'Item 20 Lista de Peças c Sinapi'!B3</f>
        <v>ABRAÇADEIRA 2" - TIPO D</v>
      </c>
      <c r="C35" s="90">
        <f>'Item 20 Lista de Peças c Sinapi'!D3</f>
        <v>0.44</v>
      </c>
      <c r="D35" s="216" t="str">
        <f>'Item 20 Lista de Peças c Sinapi'!E3</f>
        <v>un</v>
      </c>
      <c r="E35" s="216">
        <f>'Item 20 Lista de Peças c Sinapi'!F3</f>
        <v>50</v>
      </c>
      <c r="F35" s="120">
        <f>ROUND(E35*C35,2)</f>
        <v>22</v>
      </c>
    </row>
    <row r="36" spans="1:6" ht="25.5" x14ac:dyDescent="0.25">
      <c r="A36" s="108" t="s">
        <v>47</v>
      </c>
      <c r="B36" s="217" t="str">
        <f>'Item 20 Lista de Peças c Sinapi'!B4</f>
        <v>ACABAMENTO PARA VÁLVULA DE DESCARGA HYDRA</v>
      </c>
      <c r="C36" s="90">
        <f>'Item 20 Lista de Peças c Sinapi'!D4</f>
        <v>34.6</v>
      </c>
      <c r="D36" s="216" t="str">
        <f>'Item 20 Lista de Peças c Sinapi'!E4</f>
        <v>un</v>
      </c>
      <c r="E36" s="216">
        <f>'Item 20 Lista de Peças c Sinapi'!F4</f>
        <v>20</v>
      </c>
      <c r="F36" s="120">
        <f t="shared" ref="F36:F99" si="1">ROUND(E36*C36,2)</f>
        <v>692</v>
      </c>
    </row>
    <row r="37" spans="1:6" ht="25.5" x14ac:dyDescent="0.25">
      <c r="A37" s="108" t="s">
        <v>49</v>
      </c>
      <c r="B37" s="217" t="str">
        <f>'Item 20 Lista de Peças c Sinapi'!B5</f>
        <v>ACIONADOR MANUAL SISTEMA DE ALARME, TIPO QUEBRA-VIDRO</v>
      </c>
      <c r="C37" s="90">
        <f>'Item 20 Lista de Peças c Sinapi'!D5</f>
        <v>50.83</v>
      </c>
      <c r="D37" s="216" t="str">
        <f>'Item 20 Lista de Peças c Sinapi'!E5</f>
        <v>un</v>
      </c>
      <c r="E37" s="216">
        <f>'Item 20 Lista de Peças c Sinapi'!F5</f>
        <v>20</v>
      </c>
      <c r="F37" s="120">
        <f t="shared" si="1"/>
        <v>1016.6</v>
      </c>
    </row>
    <row r="38" spans="1:6" x14ac:dyDescent="0.25">
      <c r="A38" s="108" t="s">
        <v>51</v>
      </c>
      <c r="B38" s="217" t="str">
        <f>'Item 20 Lista de Peças c Sinapi'!B6</f>
        <v>AÇO CA-50, 10,0 MM, VERGALHÃO</v>
      </c>
      <c r="C38" s="90">
        <f>'Item 20 Lista de Peças c Sinapi'!D6</f>
        <v>5.24</v>
      </c>
      <c r="D38" s="216" t="str">
        <f>'Item 20 Lista de Peças c Sinapi'!E6</f>
        <v>kg</v>
      </c>
      <c r="E38" s="216">
        <f>'Item 20 Lista de Peças c Sinapi'!F6</f>
        <v>10</v>
      </c>
      <c r="F38" s="120">
        <f t="shared" si="1"/>
        <v>52.4</v>
      </c>
    </row>
    <row r="39" spans="1:6" x14ac:dyDescent="0.25">
      <c r="A39" s="108" t="s">
        <v>54</v>
      </c>
      <c r="B39" s="217" t="str">
        <f>'Item 20 Lista de Peças c Sinapi'!B7</f>
        <v>AÇO CA-50, 6,3 MM, VERGALHÃO</v>
      </c>
      <c r="C39" s="90">
        <f>'Item 20 Lista de Peças c Sinapi'!D7</f>
        <v>5.53</v>
      </c>
      <c r="D39" s="216" t="str">
        <f>'Item 20 Lista de Peças c Sinapi'!E7</f>
        <v>kg</v>
      </c>
      <c r="E39" s="216">
        <f>'Item 20 Lista de Peças c Sinapi'!F7</f>
        <v>10</v>
      </c>
      <c r="F39" s="120">
        <f t="shared" si="1"/>
        <v>55.3</v>
      </c>
    </row>
    <row r="40" spans="1:6" x14ac:dyDescent="0.25">
      <c r="A40" s="108" t="s">
        <v>56</v>
      </c>
      <c r="B40" s="217" t="str">
        <f>'Item 20 Lista de Peças c Sinapi'!B8</f>
        <v>AÇO CA-50, 8,0 MM, VERGALHÃO</v>
      </c>
      <c r="C40" s="90">
        <f>'Item 20 Lista de Peças c Sinapi'!D8</f>
        <v>5.56</v>
      </c>
      <c r="D40" s="216" t="str">
        <f>'Item 20 Lista de Peças c Sinapi'!E8</f>
        <v>kg</v>
      </c>
      <c r="E40" s="216">
        <f>'Item 20 Lista de Peças c Sinapi'!F8</f>
        <v>10</v>
      </c>
      <c r="F40" s="120">
        <f t="shared" si="1"/>
        <v>55.6</v>
      </c>
    </row>
    <row r="41" spans="1:6" ht="25.5" x14ac:dyDescent="0.25">
      <c r="A41" s="108" t="s">
        <v>58</v>
      </c>
      <c r="B41" s="217" t="str">
        <f>'Item 20 Lista de Peças c Sinapi'!B9</f>
        <v>ADAPTADOR DE TOMADA NOVO  PADRÃO PARA ANTIGO PADRÃO</v>
      </c>
      <c r="C41" s="90">
        <f>'Item 20 Lista de Peças c Sinapi'!D9</f>
        <v>3.74</v>
      </c>
      <c r="D41" s="216" t="str">
        <f>'Item 20 Lista de Peças c Sinapi'!E9</f>
        <v>un</v>
      </c>
      <c r="E41" s="216">
        <f>'Item 20 Lista de Peças c Sinapi'!F9</f>
        <v>5000</v>
      </c>
      <c r="F41" s="120">
        <f t="shared" si="1"/>
        <v>18700</v>
      </c>
    </row>
    <row r="42" spans="1:6" ht="25.5" x14ac:dyDescent="0.25">
      <c r="A42" s="108" t="s">
        <v>60</v>
      </c>
      <c r="B42" s="217" t="str">
        <f>'Item 20 Lista de Peças c Sinapi'!B10</f>
        <v>ADAPTADOR DE TOMADA  ANTIGO PADRÃO PARA NOVO  PADRÃO </v>
      </c>
      <c r="C42" s="90">
        <f>'Item 20 Lista de Peças c Sinapi'!D10</f>
        <v>0.65</v>
      </c>
      <c r="D42" s="216" t="str">
        <f>'Item 20 Lista de Peças c Sinapi'!E10</f>
        <v>un</v>
      </c>
      <c r="E42" s="216">
        <f>'Item 20 Lista de Peças c Sinapi'!F10</f>
        <v>5000</v>
      </c>
      <c r="F42" s="120">
        <f t="shared" si="1"/>
        <v>3250</v>
      </c>
    </row>
    <row r="43" spans="1:6" ht="25.5" x14ac:dyDescent="0.25">
      <c r="A43" s="108" t="s">
        <v>62</v>
      </c>
      <c r="B43" s="217" t="str">
        <f>'Item 20 Lista de Peças c Sinapi'!B11</f>
        <v>ADAPTADOR PVC SOLD. CURTO C/ BOLSA E ROSCA PARA REGISTRO 20MM X 1/2"</v>
      </c>
      <c r="C43" s="90">
        <f>'Item 20 Lista de Peças c Sinapi'!D11</f>
        <v>0.47</v>
      </c>
      <c r="D43" s="216" t="str">
        <f>'Item 20 Lista de Peças c Sinapi'!E11</f>
        <v>un</v>
      </c>
      <c r="E43" s="216">
        <f>'Item 20 Lista de Peças c Sinapi'!F11</f>
        <v>5</v>
      </c>
      <c r="F43" s="120">
        <f t="shared" si="1"/>
        <v>2.35</v>
      </c>
    </row>
    <row r="44" spans="1:6" ht="25.5" x14ac:dyDescent="0.25">
      <c r="A44" s="108" t="s">
        <v>64</v>
      </c>
      <c r="B44" s="217" t="str">
        <f>'Item 20 Lista de Peças c Sinapi'!B12</f>
        <v>ADAPTADOR PVC SOLD. CURTO C/ BOLSA E ROSCA PARA REGISTRO 25MM X 3/4'</v>
      </c>
      <c r="C44" s="90">
        <f>'Item 20 Lista de Peças c Sinapi'!D12</f>
        <v>0.59</v>
      </c>
      <c r="D44" s="216" t="str">
        <f>'Item 20 Lista de Peças c Sinapi'!E12</f>
        <v>un</v>
      </c>
      <c r="E44" s="216">
        <f>'Item 20 Lista de Peças c Sinapi'!F12</f>
        <v>10</v>
      </c>
      <c r="F44" s="120">
        <f t="shared" si="1"/>
        <v>5.9</v>
      </c>
    </row>
    <row r="45" spans="1:6" ht="25.5" x14ac:dyDescent="0.25">
      <c r="A45" s="108" t="s">
        <v>66</v>
      </c>
      <c r="B45" s="217" t="str">
        <f>'Item 20 Lista de Peças c Sinapi'!B13</f>
        <v>ADAPTADOR PVC SOLD. CURTO C/ BOLSA E ROSCA PARA REGISTRO 40MM X 1.1/2"</v>
      </c>
      <c r="C45" s="90">
        <f>'Item 20 Lista de Peças c Sinapi'!D13</f>
        <v>4.76</v>
      </c>
      <c r="D45" s="216" t="str">
        <f>'Item 20 Lista de Peças c Sinapi'!E13</f>
        <v>un</v>
      </c>
      <c r="E45" s="216">
        <f>'Item 20 Lista de Peças c Sinapi'!F13</f>
        <v>5</v>
      </c>
      <c r="F45" s="120">
        <f t="shared" si="1"/>
        <v>23.8</v>
      </c>
    </row>
    <row r="46" spans="1:6" ht="25.5" x14ac:dyDescent="0.25">
      <c r="A46" s="108" t="s">
        <v>68</v>
      </c>
      <c r="B46" s="217" t="str">
        <f>'Item 20 Lista de Peças c Sinapi'!B14</f>
        <v>ADAPTADOR PVC SOLD. CURTO C/ BOLSA E ROSCA PARA REGISTRO 50MM X 1 1/2"</v>
      </c>
      <c r="C46" s="90">
        <f>'Item 20 Lista de Peças c Sinapi'!D14</f>
        <v>2.98</v>
      </c>
      <c r="D46" s="216" t="str">
        <f>'Item 20 Lista de Peças c Sinapi'!E14</f>
        <v>un</v>
      </c>
      <c r="E46" s="216">
        <f>'Item 20 Lista de Peças c Sinapi'!F14</f>
        <v>10</v>
      </c>
      <c r="F46" s="120">
        <f t="shared" si="1"/>
        <v>29.8</v>
      </c>
    </row>
    <row r="47" spans="1:6" ht="25.5" x14ac:dyDescent="0.25">
      <c r="A47" s="108" t="s">
        <v>70</v>
      </c>
      <c r="B47" s="217" t="str">
        <f>'Item 20 Lista de Peças c Sinapi'!B15</f>
        <v>ADAPTADOR PVC SOLD. FLANGES LIVRES P/CX. D'ÁGUA 75MM(2  1/2')</v>
      </c>
      <c r="C47" s="90">
        <f>'Item 20 Lista de Peças c Sinapi'!D15</f>
        <v>89.29</v>
      </c>
      <c r="D47" s="216" t="str">
        <f>'Item 20 Lista de Peças c Sinapi'!E15</f>
        <v>un</v>
      </c>
      <c r="E47" s="216">
        <f>'Item 20 Lista de Peças c Sinapi'!F15</f>
        <v>5</v>
      </c>
      <c r="F47" s="120">
        <f t="shared" si="1"/>
        <v>446.45</v>
      </c>
    </row>
    <row r="48" spans="1:6" ht="25.5" x14ac:dyDescent="0.25">
      <c r="A48" s="108" t="s">
        <v>72</v>
      </c>
      <c r="B48" s="217" t="str">
        <f>'Item 20 Lista de Peças c Sinapi'!B16</f>
        <v>ADAPTADOR PVC SOLD. FLANGES LIVRES P/CX.D'AGUA 50MM (1 1/2')</v>
      </c>
      <c r="C48" s="90">
        <f>'Item 20 Lista de Peças c Sinapi'!D16</f>
        <v>18.29</v>
      </c>
      <c r="D48" s="216" t="str">
        <f>'Item 20 Lista de Peças c Sinapi'!E16</f>
        <v>un</v>
      </c>
      <c r="E48" s="216">
        <f>'Item 20 Lista de Peças c Sinapi'!F16</f>
        <v>10</v>
      </c>
      <c r="F48" s="120">
        <f t="shared" si="1"/>
        <v>182.9</v>
      </c>
    </row>
    <row r="49" spans="1:6" ht="25.5" x14ac:dyDescent="0.25">
      <c r="A49" s="108" t="s">
        <v>74</v>
      </c>
      <c r="B49" s="217" t="str">
        <f>'Item 20 Lista de Peças c Sinapi'!B17</f>
        <v>ADAPTADOR PVC SOLD. FLANGES LIVRES P/CX.D'AGUA 60MM (2')</v>
      </c>
      <c r="C49" s="90">
        <f>'Item 20 Lista de Peças c Sinapi'!D17</f>
        <v>36.96</v>
      </c>
      <c r="D49" s="216" t="str">
        <f>'Item 20 Lista de Peças c Sinapi'!E17</f>
        <v>un</v>
      </c>
      <c r="E49" s="216">
        <f>'Item 20 Lista de Peças c Sinapi'!F17</f>
        <v>5</v>
      </c>
      <c r="F49" s="120">
        <f t="shared" si="1"/>
        <v>184.8</v>
      </c>
    </row>
    <row r="50" spans="1:6" ht="38.25" x14ac:dyDescent="0.25">
      <c r="A50" s="108" t="s">
        <v>76</v>
      </c>
      <c r="B50" s="217" t="str">
        <f>'Item 20 Lista de Peças c Sinapi'!B18</f>
        <v>ADAPTADOR, EM LATÃO, ENGATE RÁPIDO 1 1/2" X ROSCA INTERNA 5 FIOS 2 1/2", PARA INSTALAÇÃO PREDIAL DE COMBATE À INCÊNDIO</v>
      </c>
      <c r="C50" s="90">
        <f>'Item 20 Lista de Peças c Sinapi'!D18</f>
        <v>48.63</v>
      </c>
      <c r="D50" s="216" t="str">
        <f>'Item 20 Lista de Peças c Sinapi'!E18</f>
        <v>un</v>
      </c>
      <c r="E50" s="216">
        <f>'Item 20 Lista de Peças c Sinapi'!F18</f>
        <v>80</v>
      </c>
      <c r="F50" s="120">
        <f t="shared" si="1"/>
        <v>3890.4</v>
      </c>
    </row>
    <row r="51" spans="1:6" ht="38.25" x14ac:dyDescent="0.25">
      <c r="A51" s="108" t="s">
        <v>78</v>
      </c>
      <c r="B51" s="217" t="str">
        <f>'Item 20 Lista de Peças c Sinapi'!B19</f>
        <v>ADAPTADOR, EM LATÃO, ENGATE RÁPIDO 2 1/2" X ROSCA INTERNA 5 FIOS 2 1/2", PARA INSTALAÇÃO PREDIAL DE COMBATE À INCÊNDIO</v>
      </c>
      <c r="C51" s="90">
        <f>'Item 20 Lista de Peças c Sinapi'!D19</f>
        <v>38.99</v>
      </c>
      <c r="D51" s="216" t="str">
        <f>'Item 20 Lista de Peças c Sinapi'!E19</f>
        <v>un</v>
      </c>
      <c r="E51" s="216">
        <f>'Item 20 Lista de Peças c Sinapi'!F19</f>
        <v>80</v>
      </c>
      <c r="F51" s="120">
        <f t="shared" si="1"/>
        <v>3119.2</v>
      </c>
    </row>
    <row r="52" spans="1:6" x14ac:dyDescent="0.25">
      <c r="A52" s="108" t="s">
        <v>80</v>
      </c>
      <c r="B52" s="217" t="str">
        <f>'Item 20 Lista de Peças c Sinapi'!B20</f>
        <v>ADESIVO ACRILICO/COLA DE CONTATO</v>
      </c>
      <c r="C52" s="90">
        <f>'Item 20 Lista de Peças c Sinapi'!D20</f>
        <v>23.35</v>
      </c>
      <c r="D52" s="216" t="str">
        <f>'Item 20 Lista de Peças c Sinapi'!E20</f>
        <v>kg</v>
      </c>
      <c r="E52" s="216">
        <f>'Item 20 Lista de Peças c Sinapi'!F20</f>
        <v>50</v>
      </c>
      <c r="F52" s="120">
        <f t="shared" si="1"/>
        <v>1167.5</v>
      </c>
    </row>
    <row r="53" spans="1:6" ht="38.25" x14ac:dyDescent="0.25">
      <c r="A53" s="108" t="s">
        <v>82</v>
      </c>
      <c r="B53" s="217" t="str">
        <f>'Item 20 Lista de Peças c Sinapi'!B21</f>
        <v>ADESIVO ESTRUTURAL A BASE DE RESINA EPOXI PARA INJECAO EM TRINCAS, BICOMPONENTE, BAIXA VISCOSIDADE</v>
      </c>
      <c r="C53" s="90">
        <f>'Item 20 Lista de Peças c Sinapi'!D21</f>
        <v>72.97</v>
      </c>
      <c r="D53" s="216" t="str">
        <f>'Item 20 Lista de Peças c Sinapi'!E21</f>
        <v>kg</v>
      </c>
      <c r="E53" s="216">
        <f>'Item 20 Lista de Peças c Sinapi'!F21</f>
        <v>5</v>
      </c>
      <c r="F53" s="120">
        <f t="shared" si="1"/>
        <v>364.85</v>
      </c>
    </row>
    <row r="54" spans="1:6" ht="25.5" x14ac:dyDescent="0.25">
      <c r="A54" s="108" t="s">
        <v>84</v>
      </c>
      <c r="B54" s="217" t="str">
        <f>'Item 20 Lista de Peças c Sinapi'!B22</f>
        <v>ADESIVO ESTRUTURAL A BASE DE RESINA EPOXI, BICOMPONENTE, FLUIDO</v>
      </c>
      <c r="C54" s="90">
        <f>'Item 20 Lista de Peças c Sinapi'!D22</f>
        <v>34.35</v>
      </c>
      <c r="D54" s="216" t="str">
        <f>'Item 20 Lista de Peças c Sinapi'!E22</f>
        <v>kg</v>
      </c>
      <c r="E54" s="216">
        <f>'Item 20 Lista de Peças c Sinapi'!F22</f>
        <v>5</v>
      </c>
      <c r="F54" s="120">
        <f t="shared" si="1"/>
        <v>171.75</v>
      </c>
    </row>
    <row r="55" spans="1:6" ht="25.5" x14ac:dyDescent="0.25">
      <c r="A55" s="108" t="s">
        <v>86</v>
      </c>
      <c r="B55" s="217" t="str">
        <f>'Item 20 Lista de Peças c Sinapi'!B23</f>
        <v>ADESIVO ESTRUTURAL A BASE DE RESINA EPOXI, BICOMPONENTE, PASTOSO (TIXOTROPICO)</v>
      </c>
      <c r="C55" s="90">
        <f>'Item 20 Lista de Peças c Sinapi'!D23</f>
        <v>29.37</v>
      </c>
      <c r="D55" s="216" t="str">
        <f>'Item 20 Lista de Peças c Sinapi'!E23</f>
        <v>kg</v>
      </c>
      <c r="E55" s="216">
        <f>'Item 20 Lista de Peças c Sinapi'!F23</f>
        <v>5</v>
      </c>
      <c r="F55" s="120">
        <f t="shared" si="1"/>
        <v>146.85</v>
      </c>
    </row>
    <row r="56" spans="1:6" x14ac:dyDescent="0.25">
      <c r="A56" s="108" t="s">
        <v>88</v>
      </c>
      <c r="B56" s="217" t="str">
        <f>'Item 20 Lista de Peças c Sinapi'!B24</f>
        <v xml:space="preserve">ADESIVO PARA PVC 850G </v>
      </c>
      <c r="C56" s="90">
        <f>'Item 20 Lista de Peças c Sinapi'!D24</f>
        <v>51.13</v>
      </c>
      <c r="D56" s="216" t="str">
        <f>'Item 20 Lista de Peças c Sinapi'!E24</f>
        <v>un</v>
      </c>
      <c r="E56" s="216">
        <f>'Item 20 Lista de Peças c Sinapi'!F24</f>
        <v>10</v>
      </c>
      <c r="F56" s="120">
        <f t="shared" si="1"/>
        <v>511.3</v>
      </c>
    </row>
    <row r="57" spans="1:6" x14ac:dyDescent="0.25">
      <c r="A57" s="108" t="s">
        <v>90</v>
      </c>
      <c r="B57" s="217" t="str">
        <f>'Item 20 Lista de Peças c Sinapi'!B25</f>
        <v>ANEL DE BORRACHA P/TUBO DE ESGOTO 100MM</v>
      </c>
      <c r="C57" s="90">
        <f>'Item 20 Lista de Peças c Sinapi'!D25</f>
        <v>1.9</v>
      </c>
      <c r="D57" s="216" t="str">
        <f>'Item 20 Lista de Peças c Sinapi'!E25</f>
        <v>un</v>
      </c>
      <c r="E57" s="216">
        <f>'Item 20 Lista de Peças c Sinapi'!F25</f>
        <v>5</v>
      </c>
      <c r="F57" s="120">
        <f t="shared" si="1"/>
        <v>9.5</v>
      </c>
    </row>
    <row r="58" spans="1:6" x14ac:dyDescent="0.25">
      <c r="A58" s="108" t="s">
        <v>92</v>
      </c>
      <c r="B58" s="217" t="str">
        <f>'Item 20 Lista de Peças c Sinapi'!B26</f>
        <v>ANEL DE BORRACHA P/TUBO DE ESGOTO 40MM</v>
      </c>
      <c r="C58" s="90">
        <f>'Item 20 Lista de Peças c Sinapi'!D26</f>
        <v>0.78</v>
      </c>
      <c r="D58" s="216" t="str">
        <f>'Item 20 Lista de Peças c Sinapi'!E26</f>
        <v>un</v>
      </c>
      <c r="E58" s="216">
        <f>'Item 20 Lista de Peças c Sinapi'!F26</f>
        <v>5</v>
      </c>
      <c r="F58" s="120">
        <f t="shared" si="1"/>
        <v>3.9</v>
      </c>
    </row>
    <row r="59" spans="1:6" x14ac:dyDescent="0.25">
      <c r="A59" s="108" t="s">
        <v>94</v>
      </c>
      <c r="B59" s="217" t="str">
        <f>'Item 20 Lista de Peças c Sinapi'!B27</f>
        <v>ANEL DE BORRACHA P/TUBO DE ESGOTO 50MM</v>
      </c>
      <c r="C59" s="90">
        <f>'Item 20 Lista de Peças c Sinapi'!D27</f>
        <v>1.07</v>
      </c>
      <c r="D59" s="216" t="str">
        <f>'Item 20 Lista de Peças c Sinapi'!E27</f>
        <v>un</v>
      </c>
      <c r="E59" s="216">
        <f>'Item 20 Lista de Peças c Sinapi'!F27</f>
        <v>5</v>
      </c>
      <c r="F59" s="120">
        <f t="shared" si="1"/>
        <v>5.35</v>
      </c>
    </row>
    <row r="60" spans="1:6" x14ac:dyDescent="0.25">
      <c r="A60" s="108" t="s">
        <v>96</v>
      </c>
      <c r="B60" s="217" t="str">
        <f>'Item 20 Lista de Peças c Sinapi'!B28</f>
        <v>ANEL DE BORRACHA P/TUBO DE ESGOTO 75MM</v>
      </c>
      <c r="C60" s="90">
        <f>'Item 20 Lista de Peças c Sinapi'!D28</f>
        <v>1.52</v>
      </c>
      <c r="D60" s="216" t="str">
        <f>'Item 20 Lista de Peças c Sinapi'!E28</f>
        <v>un</v>
      </c>
      <c r="E60" s="216">
        <f>'Item 20 Lista de Peças c Sinapi'!F28</f>
        <v>5</v>
      </c>
      <c r="F60" s="120">
        <f t="shared" si="1"/>
        <v>7.6</v>
      </c>
    </row>
    <row r="61" spans="1:6" ht="38.25" x14ac:dyDescent="0.25">
      <c r="A61" s="108" t="s">
        <v>98</v>
      </c>
      <c r="B61" s="217" t="str">
        <f>'Item 20 Lista de Peças c Sinapi'!B29</f>
        <v>ARAME GALVANIZADO 12 BWG, D = 2,76 MM (0,048 KG/M) OU 14 BWG, D = 2,11 MM (0,026 KG/M)</v>
      </c>
      <c r="C61" s="90">
        <f>'Item 20 Lista de Peças c Sinapi'!D29</f>
        <v>12.15</v>
      </c>
      <c r="D61" s="216" t="str">
        <f>'Item 20 Lista de Peças c Sinapi'!E29</f>
        <v>Kg</v>
      </c>
      <c r="E61" s="216">
        <f>'Item 20 Lista de Peças c Sinapi'!F29</f>
        <v>30</v>
      </c>
      <c r="F61" s="120">
        <f t="shared" si="1"/>
        <v>364.5</v>
      </c>
    </row>
    <row r="62" spans="1:6" ht="25.5" x14ac:dyDescent="0.25">
      <c r="A62" s="108" t="s">
        <v>99</v>
      </c>
      <c r="B62" s="217" t="str">
        <f>'Item 20 Lista de Peças c Sinapi'!B30</f>
        <v>ARAME GALVANIZADO 18 BWG, D = 1,24MM (0,009 KG/M)</v>
      </c>
      <c r="C62" s="90">
        <f>'Item 20 Lista de Peças c Sinapi'!D30</f>
        <v>17.32</v>
      </c>
      <c r="D62" s="216" t="str">
        <f>'Item 20 Lista de Peças c Sinapi'!E30</f>
        <v>Kg</v>
      </c>
      <c r="E62" s="216">
        <f>'Item 20 Lista de Peças c Sinapi'!F30</f>
        <v>30</v>
      </c>
      <c r="F62" s="120">
        <f t="shared" si="1"/>
        <v>519.6</v>
      </c>
    </row>
    <row r="63" spans="1:6" ht="25.5" x14ac:dyDescent="0.25">
      <c r="A63" s="108" t="s">
        <v>100</v>
      </c>
      <c r="B63" s="217" t="str">
        <f>'Item 20 Lista de Peças c Sinapi'!B31</f>
        <v>ARAME RECOZIDO 16 BWG, D = 1,60 MM (0,016 KG/M) OU 18 BWG, D = 1,25 MM (0,01 KG/M)</v>
      </c>
      <c r="C63" s="90">
        <f>'Item 20 Lista de Peças c Sinapi'!D31</f>
        <v>12.15</v>
      </c>
      <c r="D63" s="216" t="str">
        <f>'Item 20 Lista de Peças c Sinapi'!E31</f>
        <v>Kg</v>
      </c>
      <c r="E63" s="216">
        <f>'Item 20 Lista de Peças c Sinapi'!F31</f>
        <v>30</v>
      </c>
      <c r="F63" s="120">
        <f t="shared" si="1"/>
        <v>364.5</v>
      </c>
    </row>
    <row r="64" spans="1:6" x14ac:dyDescent="0.25">
      <c r="A64" s="108" t="s">
        <v>103</v>
      </c>
      <c r="B64" s="217" t="str">
        <f>'Item 20 Lista de Peças c Sinapi'!B32</f>
        <v>AREIA LAVADA FINA</v>
      </c>
      <c r="C64" s="90">
        <f>'Item 20 Lista de Peças c Sinapi'!D32</f>
        <v>94.5</v>
      </c>
      <c r="D64" s="216" t="str">
        <f>'Item 20 Lista de Peças c Sinapi'!E32</f>
        <v>m³</v>
      </c>
      <c r="E64" s="216">
        <f>'Item 20 Lista de Peças c Sinapi'!F32</f>
        <v>30</v>
      </c>
      <c r="F64" s="120">
        <f t="shared" si="1"/>
        <v>2835</v>
      </c>
    </row>
    <row r="65" spans="1:6" x14ac:dyDescent="0.25">
      <c r="A65" s="108" t="s">
        <v>105</v>
      </c>
      <c r="B65" s="217" t="str">
        <f>'Item 20 Lista de Peças c Sinapi'!B33</f>
        <v>AREIA LAVADA GROSSA</v>
      </c>
      <c r="C65" s="90">
        <f>'Item 20 Lista de Peças c Sinapi'!D33</f>
        <v>111.69</v>
      </c>
      <c r="D65" s="216" t="str">
        <f>'Item 20 Lista de Peças c Sinapi'!E33</f>
        <v>m³</v>
      </c>
      <c r="E65" s="216">
        <f>'Item 20 Lista de Peças c Sinapi'!F33</f>
        <v>30</v>
      </c>
      <c r="F65" s="120">
        <f t="shared" si="1"/>
        <v>3350.7</v>
      </c>
    </row>
    <row r="66" spans="1:6" x14ac:dyDescent="0.25">
      <c r="A66" s="108" t="s">
        <v>107</v>
      </c>
      <c r="B66" s="217" t="str">
        <f>'Item 20 Lista de Peças c Sinapi'!B34</f>
        <v>AREIA LAVADA MEDIA</v>
      </c>
      <c r="C66" s="90">
        <f>'Item 20 Lista de Peças c Sinapi'!D34</f>
        <v>88.87</v>
      </c>
      <c r="D66" s="216" t="str">
        <f>'Item 20 Lista de Peças c Sinapi'!E34</f>
        <v>m³</v>
      </c>
      <c r="E66" s="216">
        <f>'Item 20 Lista de Peças c Sinapi'!F34</f>
        <v>30</v>
      </c>
      <c r="F66" s="120">
        <f t="shared" si="1"/>
        <v>2666.1</v>
      </c>
    </row>
    <row r="67" spans="1:6" x14ac:dyDescent="0.25">
      <c r="A67" s="108" t="s">
        <v>110</v>
      </c>
      <c r="B67" s="217" t="str">
        <f>'Item 20 Lista de Peças c Sinapi'!B35</f>
        <v>ARGAMASSA CIMENTÍCIA AC I  FLUÍDA</v>
      </c>
      <c r="C67" s="90">
        <f>'Item 20 Lista de Peças c Sinapi'!D35</f>
        <v>0.38</v>
      </c>
      <c r="D67" s="216" t="str">
        <f>'Item 20 Lista de Peças c Sinapi'!E35</f>
        <v>Kg</v>
      </c>
      <c r="E67" s="216">
        <f>'Item 20 Lista de Peças c Sinapi'!F35</f>
        <v>200</v>
      </c>
      <c r="F67" s="120">
        <f t="shared" si="1"/>
        <v>76</v>
      </c>
    </row>
    <row r="68" spans="1:6" ht="25.5" x14ac:dyDescent="0.25">
      <c r="A68" s="108" t="s">
        <v>112</v>
      </c>
      <c r="B68" s="217" t="str">
        <f>'Item 20 Lista de Peças c Sinapi'!B36</f>
        <v>ARGAMASSA COLANTE AC I  PARA CERÂMICAS INTERNAS</v>
      </c>
      <c r="C68" s="90">
        <f>'Item 20 Lista de Peças c Sinapi'!D36</f>
        <v>0.38</v>
      </c>
      <c r="D68" s="216" t="str">
        <f>'Item 20 Lista de Peças c Sinapi'!E36</f>
        <v>Kg</v>
      </c>
      <c r="E68" s="216">
        <f>'Item 20 Lista de Peças c Sinapi'!F36</f>
        <v>100</v>
      </c>
      <c r="F68" s="120">
        <f t="shared" si="1"/>
        <v>38</v>
      </c>
    </row>
    <row r="69" spans="1:6" ht="25.5" x14ac:dyDescent="0.25">
      <c r="A69" s="108" t="s">
        <v>114</v>
      </c>
      <c r="B69" s="217" t="str">
        <f>'Item 20 Lista de Peças c Sinapi'!B37</f>
        <v>ARGAMASSA COLANTE AC II  PARA CERÂMICAS EXTERNAS</v>
      </c>
      <c r="C69" s="90">
        <f>'Item 20 Lista de Peças c Sinapi'!D37</f>
        <v>0.72</v>
      </c>
      <c r="D69" s="216" t="str">
        <f>'Item 20 Lista de Peças c Sinapi'!E37</f>
        <v>Kg</v>
      </c>
      <c r="E69" s="216">
        <f>'Item 20 Lista de Peças c Sinapi'!F37</f>
        <v>150</v>
      </c>
      <c r="F69" s="120">
        <f t="shared" si="1"/>
        <v>108</v>
      </c>
    </row>
    <row r="70" spans="1:6" x14ac:dyDescent="0.25">
      <c r="A70" s="108" t="s">
        <v>116</v>
      </c>
      <c r="B70" s="217" t="str">
        <f>'Item 20 Lista de Peças c Sinapi'!B38</f>
        <v>ARGAMASSA COLANTE TIPO ACIII</v>
      </c>
      <c r="C70" s="90">
        <f>'Item 20 Lista de Peças c Sinapi'!D38</f>
        <v>1.18</v>
      </c>
      <c r="D70" s="216" t="str">
        <f>'Item 20 Lista de Peças c Sinapi'!E38</f>
        <v>Kg</v>
      </c>
      <c r="E70" s="216">
        <f>'Item 20 Lista de Peças c Sinapi'!F38</f>
        <v>200</v>
      </c>
      <c r="F70" s="120">
        <f t="shared" si="1"/>
        <v>236</v>
      </c>
    </row>
    <row r="71" spans="1:6" ht="38.25" x14ac:dyDescent="0.25">
      <c r="A71" s="108" t="s">
        <v>118</v>
      </c>
      <c r="B71" s="217" t="str">
        <f>'Item 20 Lista de Peças c Sinapi'!B39</f>
        <v>ARGAMASSA INDUSTRIALIZADA MULTIUSO, PARA REVESTIMENTO INTERNO E EXTERNO E ASSENTAMENTO DE BLOCOS DIVERSOS</v>
      </c>
      <c r="C71" s="90">
        <f>'Item 20 Lista de Peças c Sinapi'!D39</f>
        <v>0.42</v>
      </c>
      <c r="D71" s="216" t="str">
        <f>'Item 20 Lista de Peças c Sinapi'!E39</f>
        <v>Kg</v>
      </c>
      <c r="E71" s="216">
        <f>'Item 20 Lista de Peças c Sinapi'!F39</f>
        <v>200</v>
      </c>
      <c r="F71" s="120">
        <f t="shared" si="1"/>
        <v>84</v>
      </c>
    </row>
    <row r="72" spans="1:6" ht="25.5" x14ac:dyDescent="0.25">
      <c r="A72" s="108" t="s">
        <v>120</v>
      </c>
      <c r="B72" s="217" t="str">
        <f>'Item 20 Lista de Peças c Sinapi'!B40</f>
        <v>ARGAMASSA INDUSTRIALIZADA PARA CHAPISCO ROLADO</v>
      </c>
      <c r="C72" s="90">
        <f>'Item 20 Lista de Peças c Sinapi'!D40</f>
        <v>1.26</v>
      </c>
      <c r="D72" s="216" t="str">
        <f>'Item 20 Lista de Peças c Sinapi'!E40</f>
        <v>Kg</v>
      </c>
      <c r="E72" s="216">
        <f>'Item 20 Lista de Peças c Sinapi'!F40</f>
        <v>250</v>
      </c>
      <c r="F72" s="120">
        <f t="shared" si="1"/>
        <v>315</v>
      </c>
    </row>
    <row r="73" spans="1:6" x14ac:dyDescent="0.25">
      <c r="A73" s="108" t="s">
        <v>122</v>
      </c>
      <c r="B73" s="217" t="str">
        <f>'Item 20 Lista de Peças c Sinapi'!B41</f>
        <v>ARGAMASSA PARA REBOCO</v>
      </c>
      <c r="C73" s="90">
        <f>'Item 20 Lista de Peças c Sinapi'!D41</f>
        <v>2.63</v>
      </c>
      <c r="D73" s="216" t="str">
        <f>'Item 20 Lista de Peças c Sinapi'!E41</f>
        <v>Kg</v>
      </c>
      <c r="E73" s="216">
        <f>'Item 20 Lista de Peças c Sinapi'!F41</f>
        <v>150</v>
      </c>
      <c r="F73" s="120">
        <f t="shared" si="1"/>
        <v>394.5</v>
      </c>
    </row>
    <row r="74" spans="1:6" ht="25.5" x14ac:dyDescent="0.25">
      <c r="A74" s="108" t="s">
        <v>124</v>
      </c>
      <c r="B74" s="217" t="str">
        <f>'Item 20 Lista de Peças c Sinapi'!B42</f>
        <v>ARGAMASSA POLIMÉRICA DE REPARO ESTRUTURAL, BICOMPONENTE</v>
      </c>
      <c r="C74" s="90">
        <f>'Item 20 Lista de Peças c Sinapi'!D42</f>
        <v>2.12</v>
      </c>
      <c r="D74" s="216" t="str">
        <f>'Item 20 Lista de Peças c Sinapi'!E42</f>
        <v>Kg</v>
      </c>
      <c r="E74" s="216">
        <f>'Item 20 Lista de Peças c Sinapi'!F42</f>
        <v>100</v>
      </c>
      <c r="F74" s="120">
        <f t="shared" si="1"/>
        <v>212</v>
      </c>
    </row>
    <row r="75" spans="1:6" ht="38.25" x14ac:dyDescent="0.25">
      <c r="A75" s="108" t="s">
        <v>125</v>
      </c>
      <c r="B75" s="217" t="str">
        <f>'Item 20 Lista de Peças c Sinapi'!B43</f>
        <v>ARRUELA  EM ACO GALVANIZADO, DIAMETRO EXTERNO = 35MM, ESPESSURA = 3MM, DIAMETRO DO FURO= 18MM</v>
      </c>
      <c r="C75" s="90">
        <f>'Item 20 Lista de Peças c Sinapi'!D43</f>
        <v>0.75</v>
      </c>
      <c r="D75" s="216" t="str">
        <f>'Item 20 Lista de Peças c Sinapi'!E43</f>
        <v>Kg</v>
      </c>
      <c r="E75" s="216">
        <f>'Item 20 Lista de Peças c Sinapi'!F43</f>
        <v>100</v>
      </c>
      <c r="F75" s="120">
        <f t="shared" si="1"/>
        <v>75</v>
      </c>
    </row>
    <row r="76" spans="1:6" ht="25.5" x14ac:dyDescent="0.25">
      <c r="A76" s="108" t="s">
        <v>127</v>
      </c>
      <c r="B76" s="217" t="str">
        <f>'Item 20 Lista de Peças c Sinapi'!B44</f>
        <v>ARRUELA EM ALUMINIO, COM ROSCA, DE  1 1/4", PARA ELETRODUTO</v>
      </c>
      <c r="C76" s="90">
        <f>'Item 20 Lista de Peças c Sinapi'!D44</f>
        <v>0.84</v>
      </c>
      <c r="D76" s="216" t="str">
        <f>'Item 20 Lista de Peças c Sinapi'!E44</f>
        <v>un</v>
      </c>
      <c r="E76" s="216">
        <f>'Item 20 Lista de Peças c Sinapi'!F44</f>
        <v>100</v>
      </c>
      <c r="F76" s="120">
        <f t="shared" si="1"/>
        <v>84</v>
      </c>
    </row>
    <row r="77" spans="1:6" ht="25.5" x14ac:dyDescent="0.25">
      <c r="A77" s="108" t="s">
        <v>129</v>
      </c>
      <c r="B77" s="217" t="str">
        <f>'Item 20 Lista de Peças c Sinapi'!B45</f>
        <v>ARRUELA EM ALUMINIO, COM ROSCA, DE 1 1/2", PARA ELETRODUTO</v>
      </c>
      <c r="C77" s="90">
        <f>'Item 20 Lista de Peças c Sinapi'!D45</f>
        <v>0.94</v>
      </c>
      <c r="D77" s="216" t="str">
        <f>'Item 20 Lista de Peças c Sinapi'!E45</f>
        <v>un</v>
      </c>
      <c r="E77" s="216">
        <f>'Item 20 Lista de Peças c Sinapi'!F45</f>
        <v>100</v>
      </c>
      <c r="F77" s="120">
        <f t="shared" si="1"/>
        <v>94</v>
      </c>
    </row>
    <row r="78" spans="1:6" ht="25.5" x14ac:dyDescent="0.25">
      <c r="A78" s="108" t="s">
        <v>131</v>
      </c>
      <c r="B78" s="217" t="str">
        <f>'Item 20 Lista de Peças c Sinapi'!B46</f>
        <v>ARRUELA EM ALUMINIO, COM ROSCA, DE 1/2", PARA ELETRODUTO</v>
      </c>
      <c r="C78" s="90">
        <f>'Item 20 Lista de Peças c Sinapi'!D46</f>
        <v>0.26</v>
      </c>
      <c r="D78" s="216" t="str">
        <f>'Item 20 Lista de Peças c Sinapi'!E46</f>
        <v>un</v>
      </c>
      <c r="E78" s="216">
        <f>'Item 20 Lista de Peças c Sinapi'!F46</f>
        <v>100</v>
      </c>
      <c r="F78" s="120">
        <f t="shared" si="1"/>
        <v>26</v>
      </c>
    </row>
    <row r="79" spans="1:6" ht="25.5" x14ac:dyDescent="0.25">
      <c r="A79" s="108" t="s">
        <v>133</v>
      </c>
      <c r="B79" s="217" t="str">
        <f>'Item 20 Lista de Peças c Sinapi'!B47</f>
        <v>ARRUELA EM ALUMINIO, COM ROSCA, DE 1", PARA ELETRODUTO</v>
      </c>
      <c r="C79" s="90">
        <f>'Item 20 Lista de Peças c Sinapi'!D47</f>
        <v>0.47</v>
      </c>
      <c r="D79" s="216" t="str">
        <f>'Item 20 Lista de Peças c Sinapi'!E47</f>
        <v>un</v>
      </c>
      <c r="E79" s="216">
        <f>'Item 20 Lista de Peças c Sinapi'!F47</f>
        <v>100</v>
      </c>
      <c r="F79" s="120">
        <f t="shared" si="1"/>
        <v>47</v>
      </c>
    </row>
    <row r="80" spans="1:6" ht="25.5" x14ac:dyDescent="0.25">
      <c r="A80" s="108" t="s">
        <v>135</v>
      </c>
      <c r="B80" s="217" t="str">
        <f>'Item 20 Lista de Peças c Sinapi'!B48</f>
        <v>ARRUELA EM ALUMINIO, COM ROSCA, DE 2 1/2", PARA ELETRODUTO</v>
      </c>
      <c r="C80" s="90">
        <f>'Item 20 Lista de Peças c Sinapi'!D48</f>
        <v>1.75</v>
      </c>
      <c r="D80" s="216" t="str">
        <f>'Item 20 Lista de Peças c Sinapi'!E48</f>
        <v>un</v>
      </c>
      <c r="E80" s="216">
        <f>'Item 20 Lista de Peças c Sinapi'!F48</f>
        <v>100</v>
      </c>
      <c r="F80" s="120">
        <f t="shared" si="1"/>
        <v>175</v>
      </c>
    </row>
    <row r="81" spans="1:6" ht="25.5" x14ac:dyDescent="0.25">
      <c r="A81" s="108" t="s">
        <v>137</v>
      </c>
      <c r="B81" s="217" t="str">
        <f>'Item 20 Lista de Peças c Sinapi'!B49</f>
        <v>ARRUELA EM ALUMINIO, COM ROSCA, DE 2", PARA ELETRODUTO</v>
      </c>
      <c r="C81" s="90">
        <f>'Item 20 Lista de Peças c Sinapi'!D49</f>
        <v>1.24</v>
      </c>
      <c r="D81" s="216" t="str">
        <f>'Item 20 Lista de Peças c Sinapi'!E49</f>
        <v>un</v>
      </c>
      <c r="E81" s="216">
        <f>'Item 20 Lista de Peças c Sinapi'!F49</f>
        <v>100</v>
      </c>
      <c r="F81" s="120">
        <f t="shared" si="1"/>
        <v>124</v>
      </c>
    </row>
    <row r="82" spans="1:6" ht="25.5" x14ac:dyDescent="0.25">
      <c r="A82" s="108" t="s">
        <v>139</v>
      </c>
      <c r="B82" s="217" t="str">
        <f>'Item 20 Lista de Peças c Sinapi'!B50</f>
        <v>ARRUELA EM ALUMINIO, COM ROSCA, DE 3/4", PARA ELETRODUTO</v>
      </c>
      <c r="C82" s="90">
        <f>'Item 20 Lista de Peças c Sinapi'!D50</f>
        <v>0.3</v>
      </c>
      <c r="D82" s="216" t="str">
        <f>'Item 20 Lista de Peças c Sinapi'!E50</f>
        <v>un</v>
      </c>
      <c r="E82" s="216">
        <f>'Item 20 Lista de Peças c Sinapi'!F50</f>
        <v>100</v>
      </c>
      <c r="F82" s="120">
        <f t="shared" si="1"/>
        <v>30</v>
      </c>
    </row>
    <row r="83" spans="1:6" ht="25.5" x14ac:dyDescent="0.25">
      <c r="A83" s="108" t="s">
        <v>141</v>
      </c>
      <c r="B83" s="217" t="str">
        <f>'Item 20 Lista de Peças c Sinapi'!B51</f>
        <v>ARRUELA EM ALUMINIO, COM ROSCA, DE 3/8", PARA ELETRODUTO</v>
      </c>
      <c r="C83" s="90">
        <f>'Item 20 Lista de Peças c Sinapi'!D51</f>
        <v>0.47</v>
      </c>
      <c r="D83" s="216" t="str">
        <f>'Item 20 Lista de Peças c Sinapi'!E51</f>
        <v>un</v>
      </c>
      <c r="E83" s="216">
        <f>'Item 20 Lista de Peças c Sinapi'!F51</f>
        <v>100</v>
      </c>
      <c r="F83" s="120">
        <f t="shared" si="1"/>
        <v>47</v>
      </c>
    </row>
    <row r="84" spans="1:6" ht="25.5" x14ac:dyDescent="0.25">
      <c r="A84" s="108" t="s">
        <v>143</v>
      </c>
      <c r="B84" s="217" t="str">
        <f>'Item 20 Lista de Peças c Sinapi'!B52</f>
        <v>ARRUELA EM ALUMINIO, COM ROSCA, DE 3", PARA ELETRODUTO</v>
      </c>
      <c r="C84" s="90">
        <f>'Item 20 Lista de Peças c Sinapi'!D52</f>
        <v>3.2</v>
      </c>
      <c r="D84" s="216" t="str">
        <f>'Item 20 Lista de Peças c Sinapi'!E52</f>
        <v>un</v>
      </c>
      <c r="E84" s="216">
        <f>'Item 20 Lista de Peças c Sinapi'!F52</f>
        <v>100</v>
      </c>
      <c r="F84" s="120">
        <f t="shared" si="1"/>
        <v>320</v>
      </c>
    </row>
    <row r="85" spans="1:6" ht="25.5" x14ac:dyDescent="0.25">
      <c r="A85" s="108" t="s">
        <v>145</v>
      </c>
      <c r="B85" s="217" t="str">
        <f>'Item 20 Lista de Peças c Sinapi'!B53</f>
        <v>ARRUELA EM ALUMINIO, COM ROSCA, DE 4", PARA ELETRODUTO</v>
      </c>
      <c r="C85" s="90">
        <f>'Item 20 Lista de Peças c Sinapi'!D53</f>
        <v>4.47</v>
      </c>
      <c r="D85" s="216" t="str">
        <f>'Item 20 Lista de Peças c Sinapi'!E53</f>
        <v>un</v>
      </c>
      <c r="E85" s="216">
        <f>'Item 20 Lista de Peças c Sinapi'!F53</f>
        <v>100</v>
      </c>
      <c r="F85" s="120">
        <f t="shared" si="1"/>
        <v>447</v>
      </c>
    </row>
    <row r="86" spans="1:6" ht="25.5" x14ac:dyDescent="0.25">
      <c r="A86" s="108" t="s">
        <v>147</v>
      </c>
      <c r="B86" s="217" t="str">
        <f>'Item 20 Lista de Peças c Sinapi'!B54</f>
        <v>ASSENTO SANITARIO DE PLASTICO, TIPO CONVENCIONAL</v>
      </c>
      <c r="C86" s="90">
        <f>'Item 20 Lista de Peças c Sinapi'!D54</f>
        <v>22.05</v>
      </c>
      <c r="D86" s="216" t="str">
        <f>'Item 20 Lista de Peças c Sinapi'!E54</f>
        <v>un</v>
      </c>
      <c r="E86" s="216">
        <f>'Item 20 Lista de Peças c Sinapi'!F54</f>
        <v>100</v>
      </c>
      <c r="F86" s="120">
        <f t="shared" si="1"/>
        <v>2205</v>
      </c>
    </row>
    <row r="87" spans="1:6" ht="25.5" x14ac:dyDescent="0.25">
      <c r="A87" s="108" t="s">
        <v>149</v>
      </c>
      <c r="B87" s="217" t="str">
        <f>'Item 20 Lista de Peças c Sinapi'!B55</f>
        <v>AUTOMATICO DE BOIA SUPERIOR / INFERIOR, *15* A / 250 V</v>
      </c>
      <c r="C87" s="90">
        <f>'Item 20 Lista de Peças c Sinapi'!D55</f>
        <v>33.299999999999997</v>
      </c>
      <c r="D87" s="216" t="str">
        <f>'Item 20 Lista de Peças c Sinapi'!E55</f>
        <v>un</v>
      </c>
      <c r="E87" s="216">
        <f>'Item 20 Lista de Peças c Sinapi'!F55</f>
        <v>50</v>
      </c>
      <c r="F87" s="120">
        <f t="shared" si="1"/>
        <v>1665</v>
      </c>
    </row>
    <row r="88" spans="1:6" ht="25.5" x14ac:dyDescent="0.25">
      <c r="A88" s="108" t="s">
        <v>151</v>
      </c>
      <c r="B88" s="217" t="str">
        <f>'Item 20 Lista de Peças c Sinapi'!B56</f>
        <v>BACIA SANITÁRIA (VASO) COM CAIXA ACOPLADA, DE LOUÇA BRANCA</v>
      </c>
      <c r="C88" s="90">
        <f>'Item 20 Lista de Peças c Sinapi'!D56</f>
        <v>266.24</v>
      </c>
      <c r="D88" s="216" t="str">
        <f>'Item 20 Lista de Peças c Sinapi'!E56</f>
        <v>un</v>
      </c>
      <c r="E88" s="216">
        <f>'Item 20 Lista de Peças c Sinapi'!F56</f>
        <v>10</v>
      </c>
      <c r="F88" s="120">
        <f t="shared" si="1"/>
        <v>2662.4</v>
      </c>
    </row>
    <row r="89" spans="1:6" ht="25.5" x14ac:dyDescent="0.25">
      <c r="A89" s="108" t="s">
        <v>153</v>
      </c>
      <c r="B89" s="217" t="str">
        <f>'Item 20 Lista de Peças c Sinapi'!B57</f>
        <v xml:space="preserve">BACIA SANITÁRIA (VASO) CONVENCIONAL DE LOUÇA BRANCA  </v>
      </c>
      <c r="C89" s="90">
        <f>'Item 20 Lista de Peças c Sinapi'!D57</f>
        <v>99.85</v>
      </c>
      <c r="D89" s="216" t="str">
        <f>'Item 20 Lista de Peças c Sinapi'!E57</f>
        <v>un</v>
      </c>
      <c r="E89" s="216">
        <f>'Item 20 Lista de Peças c Sinapi'!F57</f>
        <v>10</v>
      </c>
      <c r="F89" s="120">
        <f t="shared" si="1"/>
        <v>998.5</v>
      </c>
    </row>
    <row r="90" spans="1:6" ht="25.5" x14ac:dyDescent="0.25">
      <c r="A90" s="108" t="s">
        <v>155</v>
      </c>
      <c r="B90" s="217" t="str">
        <f>'Item 20 Lista de Peças c Sinapi'!B58</f>
        <v>BACIA SANITÁRIA (VASO) CONVENCIONAL DE LOUÇA COR</v>
      </c>
      <c r="C90" s="90">
        <f>'Item 20 Lista de Peças c Sinapi'!D58</f>
        <v>133.63</v>
      </c>
      <c r="D90" s="216" t="str">
        <f>'Item 20 Lista de Peças c Sinapi'!E58</f>
        <v>un</v>
      </c>
      <c r="E90" s="216">
        <f>'Item 20 Lista de Peças c Sinapi'!F58</f>
        <v>10</v>
      </c>
      <c r="F90" s="120">
        <f t="shared" si="1"/>
        <v>1336.3</v>
      </c>
    </row>
    <row r="91" spans="1:6" ht="25.5" x14ac:dyDescent="0.25">
      <c r="A91" s="108" t="s">
        <v>157</v>
      </c>
      <c r="B91" s="217" t="str">
        <f>'Item 20 Lista de Peças c Sinapi'!B59</f>
        <v>BARRA ANTIPANICO DUPLA, CEGA LADO OPOSTO, COR CINZA</v>
      </c>
      <c r="C91" s="90">
        <f>'Item 20 Lista de Peças c Sinapi'!D59</f>
        <v>1232.28</v>
      </c>
      <c r="D91" s="216" t="str">
        <f>'Item 20 Lista de Peças c Sinapi'!E59</f>
        <v>un</v>
      </c>
      <c r="E91" s="216">
        <f>'Item 20 Lista de Peças c Sinapi'!F59</f>
        <v>2</v>
      </c>
      <c r="F91" s="120">
        <f t="shared" si="1"/>
        <v>2464.56</v>
      </c>
    </row>
    <row r="92" spans="1:6" ht="25.5" x14ac:dyDescent="0.25">
      <c r="A92" s="108" t="s">
        <v>159</v>
      </c>
      <c r="B92" s="217" t="str">
        <f>'Item 20 Lista de Peças c Sinapi'!B60</f>
        <v>BARRA ANTIPANICO DUPLA, PARA PORTA DE VIDRO, COR CINZA</v>
      </c>
      <c r="C92" s="90">
        <f>'Item 20 Lista de Peças c Sinapi'!D60</f>
        <v>1246.99</v>
      </c>
      <c r="D92" s="216" t="str">
        <f>'Item 20 Lista de Peças c Sinapi'!E60</f>
        <v>un</v>
      </c>
      <c r="E92" s="216">
        <f>'Item 20 Lista de Peças c Sinapi'!F60</f>
        <v>2</v>
      </c>
      <c r="F92" s="120">
        <f t="shared" si="1"/>
        <v>2493.98</v>
      </c>
    </row>
    <row r="93" spans="1:6" ht="25.5" x14ac:dyDescent="0.25">
      <c r="A93" s="108" t="s">
        <v>161</v>
      </c>
      <c r="B93" s="217" t="str">
        <f>'Item 20 Lista de Peças c Sinapi'!B61</f>
        <v>BARRA ANTIPANICO SIMPLES, CEGA LADO OPOSTO, COR CINZA</v>
      </c>
      <c r="C93" s="90">
        <f>'Item 20 Lista de Peças c Sinapi'!D61</f>
        <v>429.91</v>
      </c>
      <c r="D93" s="216" t="str">
        <f>'Item 20 Lista de Peças c Sinapi'!E61</f>
        <v>un</v>
      </c>
      <c r="E93" s="216">
        <f>'Item 20 Lista de Peças c Sinapi'!F61</f>
        <v>2</v>
      </c>
      <c r="F93" s="120">
        <f t="shared" si="1"/>
        <v>859.82</v>
      </c>
    </row>
    <row r="94" spans="1:6" ht="25.5" x14ac:dyDescent="0.25">
      <c r="A94" s="108" t="s">
        <v>163</v>
      </c>
      <c r="B94" s="217" t="str">
        <f>'Item 20 Lista de Peças c Sinapi'!B62</f>
        <v>BARRA ANTIPANICO SIMPLES, COM FECHADURA LADO OPOSTO, COR CINZA</v>
      </c>
      <c r="C94" s="90">
        <f>'Item 20 Lista de Peças c Sinapi'!D62</f>
        <v>657.21</v>
      </c>
      <c r="D94" s="216" t="str">
        <f>'Item 20 Lista de Peças c Sinapi'!E62</f>
        <v>un</v>
      </c>
      <c r="E94" s="216">
        <f>'Item 20 Lista de Peças c Sinapi'!F62</f>
        <v>2</v>
      </c>
      <c r="F94" s="120">
        <f t="shared" si="1"/>
        <v>1314.42</v>
      </c>
    </row>
    <row r="95" spans="1:6" ht="25.5" x14ac:dyDescent="0.25">
      <c r="A95" s="108" t="s">
        <v>165</v>
      </c>
      <c r="B95" s="217" t="str">
        <f>'Item 20 Lista de Peças c Sinapi'!B63</f>
        <v>BARRA ANTIPANICO SIMPLES, PARA PORTA DE VIDRO, COR CINZA</v>
      </c>
      <c r="C95" s="90">
        <f>'Item 20 Lista de Peças c Sinapi'!D63</f>
        <v>636.39</v>
      </c>
      <c r="D95" s="216" t="str">
        <f>'Item 20 Lista de Peças c Sinapi'!E63</f>
        <v>un</v>
      </c>
      <c r="E95" s="216">
        <f>'Item 20 Lista de Peças c Sinapi'!F63</f>
        <v>2</v>
      </c>
      <c r="F95" s="120">
        <f t="shared" si="1"/>
        <v>1272.78</v>
      </c>
    </row>
    <row r="96" spans="1:6" ht="25.5" x14ac:dyDescent="0.25">
      <c r="A96" s="108" t="s">
        <v>167</v>
      </c>
      <c r="B96" s="217" t="str">
        <f>'Item 20 Lista de Peças c Sinapi'!B64</f>
        <v>BARRA DE FERRO RETANGULAR, BARRA CHATA (QUALQUER DIMENSAO)</v>
      </c>
      <c r="C96" s="90">
        <f>'Item 20 Lista de Peças c Sinapi'!D64</f>
        <v>5.12</v>
      </c>
      <c r="D96" s="216" t="str">
        <f>'Item 20 Lista de Peças c Sinapi'!E64</f>
        <v>un</v>
      </c>
      <c r="E96" s="216">
        <f>'Item 20 Lista de Peças c Sinapi'!F64</f>
        <v>3</v>
      </c>
      <c r="F96" s="120">
        <f t="shared" si="1"/>
        <v>15.36</v>
      </c>
    </row>
    <row r="97" spans="1:6" ht="25.5" x14ac:dyDescent="0.25">
      <c r="A97" s="108" t="s">
        <v>169</v>
      </c>
      <c r="B97" s="217" t="str">
        <f>'Item 20 Lista de Peças c Sinapi'!B65</f>
        <v>BARRA DE FERRO RETANGULAR, BARRA CHATA, 1 1/2"  X 1/2" (L X E), 3,79 KG/M</v>
      </c>
      <c r="C97" s="90">
        <f>'Item 20 Lista de Peças c Sinapi'!D65</f>
        <v>19.649999999999999</v>
      </c>
      <c r="D97" s="216" t="str">
        <f>'Item 20 Lista de Peças c Sinapi'!E65</f>
        <v>un</v>
      </c>
      <c r="E97" s="216">
        <f>'Item 20 Lista de Peças c Sinapi'!F65</f>
        <v>4</v>
      </c>
      <c r="F97" s="120">
        <f t="shared" si="1"/>
        <v>78.599999999999994</v>
      </c>
    </row>
    <row r="98" spans="1:6" ht="25.5" x14ac:dyDescent="0.25">
      <c r="A98" s="108" t="s">
        <v>171</v>
      </c>
      <c r="B98" s="217" t="str">
        <f>'Item 20 Lista de Peças c Sinapi'!B66</f>
        <v>BARRA DE FERRO RETANGULAR, BARRA CHATA, 1 1/2" X 1/4" (L X E), 1,89 KG/M</v>
      </c>
      <c r="C98" s="90">
        <f>'Item 20 Lista de Peças c Sinapi'!D66</f>
        <v>9.67</v>
      </c>
      <c r="D98" s="216" t="str">
        <f>'Item 20 Lista de Peças c Sinapi'!E66</f>
        <v>un</v>
      </c>
      <c r="E98" s="216">
        <f>'Item 20 Lista de Peças c Sinapi'!F66</f>
        <v>5</v>
      </c>
      <c r="F98" s="120">
        <f t="shared" si="1"/>
        <v>48.35</v>
      </c>
    </row>
    <row r="99" spans="1:6" ht="25.5" x14ac:dyDescent="0.25">
      <c r="A99" s="108" t="s">
        <v>173</v>
      </c>
      <c r="B99" s="217" t="str">
        <f>'Item 20 Lista de Peças c Sinapi'!B67</f>
        <v>BARRA DE FERRO RETANGULAR, BARRA CHATA, 1" X 1/4" (L X E), 1,2265 KG/M</v>
      </c>
      <c r="C99" s="90">
        <f>'Item 20 Lista de Peças c Sinapi'!D67</f>
        <v>5.93</v>
      </c>
      <c r="D99" s="216" t="str">
        <f>'Item 20 Lista de Peças c Sinapi'!E67</f>
        <v>un</v>
      </c>
      <c r="E99" s="216">
        <f>'Item 20 Lista de Peças c Sinapi'!F67</f>
        <v>6</v>
      </c>
      <c r="F99" s="120">
        <f t="shared" si="1"/>
        <v>35.58</v>
      </c>
    </row>
    <row r="100" spans="1:6" ht="25.5" x14ac:dyDescent="0.25">
      <c r="A100" s="108" t="s">
        <v>175</v>
      </c>
      <c r="B100" s="217" t="str">
        <f>'Item 20 Lista de Peças c Sinapi'!B68</f>
        <v>BARRA DE FERRO RETANGULAR, BARRA CHATA, 1" X 3/16" (L X E), 1,73 KG/M</v>
      </c>
      <c r="C100" s="90">
        <f>'Item 20 Lista de Peças c Sinapi'!D68</f>
        <v>9.06</v>
      </c>
      <c r="D100" s="216" t="str">
        <f>'Item 20 Lista de Peças c Sinapi'!E68</f>
        <v>un</v>
      </c>
      <c r="E100" s="216">
        <f>'Item 20 Lista de Peças c Sinapi'!F68</f>
        <v>7</v>
      </c>
      <c r="F100" s="120">
        <f t="shared" ref="F100:F163" si="2">ROUND(E100*C100,2)</f>
        <v>63.42</v>
      </c>
    </row>
    <row r="101" spans="1:6" ht="25.5" x14ac:dyDescent="0.25">
      <c r="A101" s="108" t="s">
        <v>178</v>
      </c>
      <c r="B101" s="217" t="str">
        <f>'Item 20 Lista de Peças c Sinapi'!B69</f>
        <v>BARRA DE FERRO RETANGULAR, BARRA CHATA, 2" X 1" (L X E), 10,12 KG/M</v>
      </c>
      <c r="C101" s="90">
        <f>'Item 20 Lista de Peças c Sinapi'!D69</f>
        <v>50.62</v>
      </c>
      <c r="D101" s="216" t="str">
        <f>'Item 20 Lista de Peças c Sinapi'!E69</f>
        <v>un</v>
      </c>
      <c r="E101" s="216">
        <f>'Item 20 Lista de Peças c Sinapi'!F69</f>
        <v>10</v>
      </c>
      <c r="F101" s="120">
        <f t="shared" si="2"/>
        <v>506.2</v>
      </c>
    </row>
    <row r="102" spans="1:6" ht="25.5" x14ac:dyDescent="0.25">
      <c r="A102" s="108" t="s">
        <v>181</v>
      </c>
      <c r="B102" s="217" t="str">
        <f>'Item 20 Lista de Peças c Sinapi'!B70</f>
        <v>BARRA DE FERRO RETANGULAR, BARRA CHATA, 2" X 1/2" (L X E), 5,06 KG/M</v>
      </c>
      <c r="C102" s="90">
        <f>'Item 20 Lista de Peças c Sinapi'!D70</f>
        <v>25.91</v>
      </c>
      <c r="D102" s="216" t="str">
        <f>'Item 20 Lista de Peças c Sinapi'!E70</f>
        <v>un</v>
      </c>
      <c r="E102" s="216">
        <f>'Item 20 Lista de Peças c Sinapi'!F70</f>
        <v>8</v>
      </c>
      <c r="F102" s="120">
        <f t="shared" si="2"/>
        <v>207.28</v>
      </c>
    </row>
    <row r="103" spans="1:6" ht="25.5" x14ac:dyDescent="0.25">
      <c r="A103" s="108" t="s">
        <v>182</v>
      </c>
      <c r="B103" s="217" t="str">
        <f>'Item 20 Lista de Peças c Sinapi'!B71</f>
        <v>BARRA DE FERRO RETANGULAR, BARRA CHATA, 2" X 1/4" (L X E), 2,53 KG/M</v>
      </c>
      <c r="C103" s="90">
        <f>'Item 20 Lista de Peças c Sinapi'!D71</f>
        <v>12.95</v>
      </c>
      <c r="D103" s="216" t="str">
        <f>'Item 20 Lista de Peças c Sinapi'!E71</f>
        <v>un</v>
      </c>
      <c r="E103" s="216">
        <f>'Item 20 Lista de Peças c Sinapi'!F71</f>
        <v>9</v>
      </c>
      <c r="F103" s="120">
        <f t="shared" si="2"/>
        <v>116.55</v>
      </c>
    </row>
    <row r="104" spans="1:6" ht="25.5" x14ac:dyDescent="0.25">
      <c r="A104" s="108" t="s">
        <v>184</v>
      </c>
      <c r="B104" s="217" t="str">
        <f>'Item 20 Lista de Peças c Sinapi'!B72</f>
        <v>BARRA DE FERRO RETANGULAR, BARRA CHATA, 2" X 3/8" (L X E), 3,79KG/M</v>
      </c>
      <c r="C104" s="90">
        <f>'Item 20 Lista de Peças c Sinapi'!D72</f>
        <v>19.399999999999999</v>
      </c>
      <c r="D104" s="216" t="str">
        <f>'Item 20 Lista de Peças c Sinapi'!E72</f>
        <v>un</v>
      </c>
      <c r="E104" s="216">
        <f>'Item 20 Lista de Peças c Sinapi'!F72</f>
        <v>11</v>
      </c>
      <c r="F104" s="120">
        <f t="shared" si="2"/>
        <v>213.4</v>
      </c>
    </row>
    <row r="105" spans="1:6" ht="25.5" x14ac:dyDescent="0.25">
      <c r="A105" s="108" t="s">
        <v>186</v>
      </c>
      <c r="B105" s="217" t="str">
        <f>'Item 20 Lista de Peças c Sinapi'!B73</f>
        <v>BARRA DE FERRO RETANGULAR, BARRA CHATA, 2" X 5/16" (L X E), 3,162 KG/M</v>
      </c>
      <c r="C105" s="90">
        <f>'Item 20 Lista de Peças c Sinapi'!D73</f>
        <v>16.39</v>
      </c>
      <c r="D105" s="216" t="str">
        <f>'Item 20 Lista de Peças c Sinapi'!E73</f>
        <v>un</v>
      </c>
      <c r="E105" s="216">
        <f>'Item 20 Lista de Peças c Sinapi'!F73</f>
        <v>12</v>
      </c>
      <c r="F105" s="120">
        <f t="shared" si="2"/>
        <v>196.68</v>
      </c>
    </row>
    <row r="106" spans="1:6" ht="25.5" x14ac:dyDescent="0.25">
      <c r="A106" s="108" t="s">
        <v>188</v>
      </c>
      <c r="B106" s="217" t="str">
        <f>'Item 20 Lista de Peças c Sinapi'!B74</f>
        <v>BARRA DE FERRO RETANGULAR, BARRA CHATA, 3/4" X 1/8" (L X E), 0,47 KG/M</v>
      </c>
      <c r="C106" s="90">
        <f>'Item 20 Lista de Peças c Sinapi'!D74</f>
        <v>2.62</v>
      </c>
      <c r="D106" s="216" t="str">
        <f>'Item 20 Lista de Peças c Sinapi'!E74</f>
        <v>un</v>
      </c>
      <c r="E106" s="216">
        <f>'Item 20 Lista de Peças c Sinapi'!F74</f>
        <v>13</v>
      </c>
      <c r="F106" s="120">
        <f t="shared" si="2"/>
        <v>34.06</v>
      </c>
    </row>
    <row r="107" spans="1:6" ht="25.5" x14ac:dyDescent="0.25">
      <c r="A107" s="108" t="s">
        <v>190</v>
      </c>
      <c r="B107" s="217" t="str">
        <f>'Item 20 Lista de Peças c Sinapi'!B75</f>
        <v>BARRA DE FERRO RETANGULAR, BARRA CHATA, 3/8" X 1 1/2" (L X E), 2,84 KG/M</v>
      </c>
      <c r="C107" s="90">
        <f>'Item 20 Lista de Peças c Sinapi'!D75</f>
        <v>14.72</v>
      </c>
      <c r="D107" s="216" t="str">
        <f>'Item 20 Lista de Peças c Sinapi'!E75</f>
        <v>un</v>
      </c>
      <c r="E107" s="216">
        <f>'Item 20 Lista de Peças c Sinapi'!F75</f>
        <v>14</v>
      </c>
      <c r="F107" s="120">
        <f t="shared" si="2"/>
        <v>206.08</v>
      </c>
    </row>
    <row r="108" spans="1:6" ht="25.5" x14ac:dyDescent="0.25">
      <c r="A108" s="108" t="s">
        <v>192</v>
      </c>
      <c r="B108" s="217" t="str">
        <f>'Item 20 Lista de Peças c Sinapi'!B76</f>
        <v>BASE P/ FUSIVEIS NH TAMANHO 01, DE 40 A 250A, TIPO 3 NH 3 230-Z</v>
      </c>
      <c r="C108" s="90">
        <f>'Item 20 Lista de Peças c Sinapi'!D76</f>
        <v>80.959999999999994</v>
      </c>
      <c r="D108" s="216" t="str">
        <f>'Item 20 Lista de Peças c Sinapi'!E76</f>
        <v>pç</v>
      </c>
      <c r="E108" s="216">
        <f>'Item 20 Lista de Peças c Sinapi'!F76</f>
        <v>5</v>
      </c>
      <c r="F108" s="120">
        <f t="shared" si="2"/>
        <v>404.8</v>
      </c>
    </row>
    <row r="109" spans="1:6" x14ac:dyDescent="0.25">
      <c r="A109" s="108" t="s">
        <v>194</v>
      </c>
      <c r="B109" s="217" t="str">
        <f>'Item 20 Lista de Peças c Sinapi'!B77</f>
        <v>BASE P/ MASTRO DE PARA-RAIOS - 2"</v>
      </c>
      <c r="C109" s="90">
        <f>'Item 20 Lista de Peças c Sinapi'!D77</f>
        <v>71.180000000000007</v>
      </c>
      <c r="D109" s="216" t="str">
        <f>'Item 20 Lista de Peças c Sinapi'!E77</f>
        <v>pc</v>
      </c>
      <c r="E109" s="216">
        <f>'Item 20 Lista de Peças c Sinapi'!F77</f>
        <v>5</v>
      </c>
      <c r="F109" s="120">
        <f t="shared" si="2"/>
        <v>355.9</v>
      </c>
    </row>
    <row r="110" spans="1:6" ht="25.5" x14ac:dyDescent="0.25">
      <c r="A110" s="108" t="s">
        <v>196</v>
      </c>
      <c r="B110" s="217" t="str">
        <f>'Item 20 Lista de Peças c Sinapi'!B78</f>
        <v>Bateria recarregável e estacionária com tensão de 12 V e Capacidade Nominal de 18 Ah</v>
      </c>
      <c r="C110" s="90">
        <f>'Item 20 Lista de Peças c Sinapi'!D78</f>
        <v>54.9</v>
      </c>
      <c r="D110" s="216" t="str">
        <f>'Item 20 Lista de Peças c Sinapi'!E78</f>
        <v>un</v>
      </c>
      <c r="E110" s="216">
        <f>'Item 20 Lista de Peças c Sinapi'!F78</f>
        <v>12</v>
      </c>
      <c r="F110" s="120">
        <f t="shared" si="2"/>
        <v>658.8</v>
      </c>
    </row>
    <row r="111" spans="1:6" ht="25.5" x14ac:dyDescent="0.25">
      <c r="A111" s="108" t="s">
        <v>198</v>
      </c>
      <c r="B111" s="217" t="str">
        <f>'Item 20 Lista de Peças c Sinapi'!B79</f>
        <v>Bateria recarregável e estacionária com tensão de 12 V e Capacidade Nominal de 55 Ah</v>
      </c>
      <c r="C111" s="90">
        <f>'Item 20 Lista de Peças c Sinapi'!D79</f>
        <v>172.31</v>
      </c>
      <c r="D111" s="216" t="str">
        <f>'Item 20 Lista de Peças c Sinapi'!E79</f>
        <v>un</v>
      </c>
      <c r="E111" s="216">
        <f>'Item 20 Lista de Peças c Sinapi'!F79</f>
        <v>13</v>
      </c>
      <c r="F111" s="120">
        <f t="shared" si="2"/>
        <v>2240.0300000000002</v>
      </c>
    </row>
    <row r="112" spans="1:6" ht="25.5" x14ac:dyDescent="0.25">
      <c r="A112" s="108" t="s">
        <v>200</v>
      </c>
      <c r="B112" s="217" t="str">
        <f>'Item 20 Lista de Peças c Sinapi'!B80</f>
        <v>Bateria recarregável e estacionária com tensão de 12 V e Capacidade Nominal de 7 Ah</v>
      </c>
      <c r="C112" s="90">
        <f>'Item 20 Lista de Peças c Sinapi'!D80</f>
        <v>349</v>
      </c>
      <c r="D112" s="216" t="str">
        <f>'Item 20 Lista de Peças c Sinapi'!E80</f>
        <v>un</v>
      </c>
      <c r="E112" s="216">
        <f>'Item 20 Lista de Peças c Sinapi'!F80</f>
        <v>11</v>
      </c>
      <c r="F112" s="120">
        <f t="shared" si="2"/>
        <v>3839</v>
      </c>
    </row>
    <row r="113" spans="1:6" ht="25.5" x14ac:dyDescent="0.25">
      <c r="A113" s="108" t="s">
        <v>202</v>
      </c>
      <c r="B113" s="217" t="str">
        <f>'Item 20 Lista de Peças c Sinapi'!B81</f>
        <v>Bateria recarregável e estacionária com tensão de 12 V e Capacidade Nominal de 70 Ah</v>
      </c>
      <c r="C113" s="90">
        <f>'Item 20 Lista de Peças c Sinapi'!D81</f>
        <v>401.06</v>
      </c>
      <c r="D113" s="216" t="str">
        <f>'Item 20 Lista de Peças c Sinapi'!E81</f>
        <v>un</v>
      </c>
      <c r="E113" s="216">
        <f>'Item 20 Lista de Peças c Sinapi'!F81</f>
        <v>14</v>
      </c>
      <c r="F113" s="120">
        <f t="shared" si="2"/>
        <v>5614.84</v>
      </c>
    </row>
    <row r="114" spans="1:6" ht="25.5" x14ac:dyDescent="0.25">
      <c r="A114" s="108" t="s">
        <v>204</v>
      </c>
      <c r="B114" s="217" t="str">
        <f>'Item 20 Lista de Peças c Sinapi'!B82</f>
        <v>BLOCO CERAMICO (ALVENARIA DE VEDACAO), 8 FUROS, DE 9 X 19 X 19 CM</v>
      </c>
      <c r="C114" s="90">
        <f>'Item 20 Lista de Peças c Sinapi'!D82</f>
        <v>0.53</v>
      </c>
      <c r="D114" s="216" t="str">
        <f>'Item 20 Lista de Peças c Sinapi'!E82</f>
        <v>un</v>
      </c>
      <c r="E114" s="216">
        <f>'Item 20 Lista de Peças c Sinapi'!F82</f>
        <v>100</v>
      </c>
      <c r="F114" s="120">
        <f t="shared" si="2"/>
        <v>53</v>
      </c>
    </row>
    <row r="115" spans="1:6" ht="38.25" x14ac:dyDescent="0.25">
      <c r="A115" s="108" t="s">
        <v>205</v>
      </c>
      <c r="B115" s="217" t="str">
        <f>'Item 20 Lista de Peças c Sinapi'!B83</f>
        <v>BLOCO CERAMICO DE VEDACAO COM FUROS NA VERTICAL, 19 X 19 X 39 CM - 4,5 MPA (NBR 15270)</v>
      </c>
      <c r="C115" s="90">
        <f>'Item 20 Lista de Peças c Sinapi'!D83</f>
        <v>2.1800000000000002</v>
      </c>
      <c r="D115" s="216" t="str">
        <f>'Item 20 Lista de Peças c Sinapi'!E83</f>
        <v>un</v>
      </c>
      <c r="E115" s="216">
        <f>'Item 20 Lista de Peças c Sinapi'!F83</f>
        <v>100</v>
      </c>
      <c r="F115" s="120">
        <f t="shared" si="2"/>
        <v>218</v>
      </c>
    </row>
    <row r="116" spans="1:6" ht="25.5" x14ac:dyDescent="0.25">
      <c r="A116" s="108" t="s">
        <v>206</v>
      </c>
      <c r="B116" s="217" t="str">
        <f>'Item 20 Lista de Peças c Sinapi'!B84</f>
        <v>BLOCO CONCRETO ESTRUTURAL 14 X 19 X 39 CM, FBK 10 MPA (NBR 6136)</v>
      </c>
      <c r="C116" s="90">
        <f>'Item 20 Lista de Peças c Sinapi'!D84</f>
        <v>2.86</v>
      </c>
      <c r="D116" s="216" t="str">
        <f>'Item 20 Lista de Peças c Sinapi'!E84</f>
        <v>un</v>
      </c>
      <c r="E116" s="216">
        <f>'Item 20 Lista de Peças c Sinapi'!F84</f>
        <v>100</v>
      </c>
      <c r="F116" s="120">
        <f t="shared" si="2"/>
        <v>286</v>
      </c>
    </row>
    <row r="117" spans="1:6" x14ac:dyDescent="0.25">
      <c r="A117" s="108" t="s">
        <v>207</v>
      </c>
      <c r="B117" s="217" t="str">
        <f>'Item 20 Lista de Peças c Sinapi'!B85</f>
        <v>BRITA N. 0</v>
      </c>
      <c r="C117" s="90">
        <f>'Item 20 Lista de Peças c Sinapi'!D85</f>
        <v>75.09</v>
      </c>
      <c r="D117" s="216" t="str">
        <f>'Item 20 Lista de Peças c Sinapi'!E85</f>
        <v>m³</v>
      </c>
      <c r="E117" s="216">
        <f>'Item 20 Lista de Peças c Sinapi'!F85</f>
        <v>20</v>
      </c>
      <c r="F117" s="120">
        <f t="shared" si="2"/>
        <v>1501.8</v>
      </c>
    </row>
    <row r="118" spans="1:6" x14ac:dyDescent="0.25">
      <c r="A118" s="108" t="s">
        <v>208</v>
      </c>
      <c r="B118" s="217" t="str">
        <f>'Item 20 Lista de Peças c Sinapi'!B86</f>
        <v>BRITA N. 1</v>
      </c>
      <c r="C118" s="90">
        <f>'Item 20 Lista de Peças c Sinapi'!D86</f>
        <v>58.81</v>
      </c>
      <c r="D118" s="216" t="str">
        <f>'Item 20 Lista de Peças c Sinapi'!E86</f>
        <v>m³</v>
      </c>
      <c r="E118" s="216">
        <f>'Item 20 Lista de Peças c Sinapi'!F86</f>
        <v>20</v>
      </c>
      <c r="F118" s="120">
        <f t="shared" si="2"/>
        <v>1176.2</v>
      </c>
    </row>
    <row r="119" spans="1:6" x14ac:dyDescent="0.25">
      <c r="A119" s="108" t="s">
        <v>209</v>
      </c>
      <c r="B119" s="217" t="str">
        <f>'Item 20 Lista de Peças c Sinapi'!B87</f>
        <v>BRITA N. 2</v>
      </c>
      <c r="C119" s="90">
        <f>'Item 20 Lista de Peças c Sinapi'!D87</f>
        <v>58.81</v>
      </c>
      <c r="D119" s="216" t="str">
        <f>'Item 20 Lista de Peças c Sinapi'!E87</f>
        <v>m³</v>
      </c>
      <c r="E119" s="216">
        <f>'Item 20 Lista de Peças c Sinapi'!F87</f>
        <v>20</v>
      </c>
      <c r="F119" s="120">
        <f t="shared" si="2"/>
        <v>1176.2</v>
      </c>
    </row>
    <row r="120" spans="1:6" ht="38.25" x14ac:dyDescent="0.25">
      <c r="A120" s="108" t="s">
        <v>210</v>
      </c>
      <c r="B120" s="217" t="str">
        <f>'Item 20 Lista de Peças c Sinapi'!B88</f>
        <v>BUCHA DE NYLON SEM ABA S10, COM PARAFUSO DE 6,10 X 65 MM EM ACO ZINCADO COM ROSCA SOBERBA, CABECA CHATA E FENDA PHILLIPS</v>
      </c>
      <c r="C120" s="90">
        <f>'Item 20 Lista de Peças c Sinapi'!D88</f>
        <v>0.54</v>
      </c>
      <c r="D120" s="216" t="str">
        <f>'Item 20 Lista de Peças c Sinapi'!E88</f>
        <v>un</v>
      </c>
      <c r="E120" s="216">
        <f>'Item 20 Lista de Peças c Sinapi'!F88</f>
        <v>1500</v>
      </c>
      <c r="F120" s="120">
        <f t="shared" si="2"/>
        <v>810</v>
      </c>
    </row>
    <row r="121" spans="1:6" ht="38.25" x14ac:dyDescent="0.25">
      <c r="A121" s="108" t="s">
        <v>211</v>
      </c>
      <c r="B121" s="217" t="str">
        <f>'Item 20 Lista de Peças c Sinapi'!B89</f>
        <v>BUCHA DE NYLON SEM ABA S12, COM PARAFUSO DE 5/16" X 80 MM EM ACO ZINCADO COM ROSCA SOBERBA E CABECA SEXTAVADA</v>
      </c>
      <c r="C121" s="90">
        <f>'Item 20 Lista de Peças c Sinapi'!D89</f>
        <v>0.83</v>
      </c>
      <c r="D121" s="216" t="str">
        <f>'Item 20 Lista de Peças c Sinapi'!E89</f>
        <v>un</v>
      </c>
      <c r="E121" s="216">
        <f>'Item 20 Lista de Peças c Sinapi'!F89</f>
        <v>1500</v>
      </c>
      <c r="F121" s="120">
        <f t="shared" si="2"/>
        <v>1245</v>
      </c>
    </row>
    <row r="122" spans="1:6" ht="38.25" x14ac:dyDescent="0.25">
      <c r="A122" s="108" t="s">
        <v>213</v>
      </c>
      <c r="B122" s="217" t="str">
        <f>'Item 20 Lista de Peças c Sinapi'!B90</f>
        <v>BUCHA DE NYLON SEM ABA S6, COM PARAFUSO DE 4,20 X 40 MM EM ACO ZINCADO COM ROSCA SOBERBA, CABECA CHATA E FENDA PHILLIPS</v>
      </c>
      <c r="C122" s="90">
        <f>'Item 20 Lista de Peças c Sinapi'!D90</f>
        <v>0.18</v>
      </c>
      <c r="D122" s="216" t="str">
        <f>'Item 20 Lista de Peças c Sinapi'!E90</f>
        <v>un</v>
      </c>
      <c r="E122" s="216">
        <f>'Item 20 Lista de Peças c Sinapi'!F90</f>
        <v>1500</v>
      </c>
      <c r="F122" s="120">
        <f t="shared" si="2"/>
        <v>270</v>
      </c>
    </row>
    <row r="123" spans="1:6" ht="38.25" x14ac:dyDescent="0.25">
      <c r="A123" s="108" t="s">
        <v>215</v>
      </c>
      <c r="B123" s="217" t="str">
        <f>'Item 20 Lista de Peças c Sinapi'!B91</f>
        <v>BUCHA DE NYLON SEM ABA S8, COM PARAFUSO DE 4,80 X 50 MM EM ACO ZINCADO COM ROSCA SOBERBA, CABECA CHATA E FENDA PHILLIPS</v>
      </c>
      <c r="C123" s="90">
        <f>'Item 20 Lista de Peças c Sinapi'!D91</f>
        <v>0.36</v>
      </c>
      <c r="D123" s="216" t="str">
        <f>'Item 20 Lista de Peças c Sinapi'!E91</f>
        <v>un</v>
      </c>
      <c r="E123" s="216">
        <f>'Item 20 Lista de Peças c Sinapi'!F91</f>
        <v>1500</v>
      </c>
      <c r="F123" s="120">
        <f t="shared" si="2"/>
        <v>540</v>
      </c>
    </row>
    <row r="124" spans="1:6" ht="51" x14ac:dyDescent="0.25">
      <c r="A124" s="108" t="s">
        <v>217</v>
      </c>
      <c r="B124" s="217" t="str">
        <f>'Item 20 Lista de Peças c Sinapi'!B92</f>
        <v>BUCHA DE NYLON, DIAMETRO DO FURO 8 MM, COMPRIMENTO 40 MM, COM PARAFUSO DE ROSCA SOBERBA, CABECA CHATA, FENDA SIMPLES, 4,8 X 50 MM</v>
      </c>
      <c r="C124" s="90">
        <f>'Item 20 Lista de Peças c Sinapi'!D92</f>
        <v>0.45</v>
      </c>
      <c r="D124" s="216" t="str">
        <f>'Item 20 Lista de Peças c Sinapi'!E92</f>
        <v>un</v>
      </c>
      <c r="E124" s="216">
        <f>'Item 20 Lista de Peças c Sinapi'!F92</f>
        <v>1500</v>
      </c>
      <c r="F124" s="120">
        <f t="shared" si="2"/>
        <v>675</v>
      </c>
    </row>
    <row r="125" spans="1:6" ht="25.5" x14ac:dyDescent="0.25">
      <c r="A125" s="108" t="s">
        <v>219</v>
      </c>
      <c r="B125" s="217" t="str">
        <f>'Item 20 Lista de Peças c Sinapi'!B93</f>
        <v>BUCHA REDUCAO PVC SOLD CURTA P/ AGUA FRIA PRED 25MM X 20MM</v>
      </c>
      <c r="C125" s="90">
        <f>'Item 20 Lista de Peças c Sinapi'!D93</f>
        <v>0.28000000000000003</v>
      </c>
      <c r="D125" s="216" t="str">
        <f>'Item 20 Lista de Peças c Sinapi'!E93</f>
        <v>un</v>
      </c>
      <c r="E125" s="216">
        <f>'Item 20 Lista de Peças c Sinapi'!F93</f>
        <v>1500</v>
      </c>
      <c r="F125" s="120">
        <f t="shared" si="2"/>
        <v>420</v>
      </c>
    </row>
    <row r="126" spans="1:6" ht="25.5" x14ac:dyDescent="0.25">
      <c r="A126" s="108" t="s">
        <v>221</v>
      </c>
      <c r="B126" s="217" t="str">
        <f>'Item 20 Lista de Peças c Sinapi'!B94</f>
        <v>BUCHA REDUCAO PVC SOLD CURTA P/ AGUA FRIA PRED 32MM X 25MM</v>
      </c>
      <c r="C126" s="90">
        <f>'Item 20 Lista de Peças c Sinapi'!D94</f>
        <v>0.61</v>
      </c>
      <c r="D126" s="216" t="str">
        <f>'Item 20 Lista de Peças c Sinapi'!E94</f>
        <v>un</v>
      </c>
      <c r="E126" s="216">
        <f>'Item 20 Lista de Peças c Sinapi'!F94</f>
        <v>1500</v>
      </c>
      <c r="F126" s="120">
        <f t="shared" si="2"/>
        <v>915</v>
      </c>
    </row>
    <row r="127" spans="1:6" ht="25.5" x14ac:dyDescent="0.25">
      <c r="A127" s="108" t="s">
        <v>223</v>
      </c>
      <c r="B127" s="217" t="str">
        <f>'Item 20 Lista de Peças c Sinapi'!B95</f>
        <v>BUCHA REDUCAO PVC SOLD CURTA P/ AGUA FRIA PRED 40MM X 32MM</v>
      </c>
      <c r="C127" s="90">
        <f>'Item 20 Lista de Peças c Sinapi'!D95</f>
        <v>1.32</v>
      </c>
      <c r="D127" s="216" t="str">
        <f>'Item 20 Lista de Peças c Sinapi'!E95</f>
        <v>un</v>
      </c>
      <c r="E127" s="216">
        <f>'Item 20 Lista de Peças c Sinapi'!F95</f>
        <v>1500</v>
      </c>
      <c r="F127" s="120">
        <f t="shared" si="2"/>
        <v>1980</v>
      </c>
    </row>
    <row r="128" spans="1:6" ht="25.5" x14ac:dyDescent="0.25">
      <c r="A128" s="108" t="s">
        <v>225</v>
      </c>
      <c r="B128" s="217" t="str">
        <f>'Item 20 Lista de Peças c Sinapi'!B96</f>
        <v>BUCHA REDUCAO PVC SOLD CURTA P/ AGUA FRIA PRED 50MM X 40MM</v>
      </c>
      <c r="C128" s="90">
        <f>'Item 20 Lista de Peças c Sinapi'!D96</f>
        <v>2.17</v>
      </c>
      <c r="D128" s="216" t="str">
        <f>'Item 20 Lista de Peças c Sinapi'!E96</f>
        <v>un</v>
      </c>
      <c r="E128" s="216">
        <f>'Item 20 Lista de Peças c Sinapi'!F96</f>
        <v>1500</v>
      </c>
      <c r="F128" s="120">
        <f t="shared" si="2"/>
        <v>3255</v>
      </c>
    </row>
    <row r="129" spans="1:6" ht="25.5" x14ac:dyDescent="0.25">
      <c r="A129" s="108" t="s">
        <v>227</v>
      </c>
      <c r="B129" s="217" t="str">
        <f>'Item 20 Lista de Peças c Sinapi'!B97</f>
        <v>BUCHA REDUCAO PVC SOLD CURTA P/ AGUA FRIA PRED 60MM X 50MM</v>
      </c>
      <c r="C129" s="90">
        <f>'Item 20 Lista de Peças c Sinapi'!D97</f>
        <v>3.66</v>
      </c>
      <c r="D129" s="216" t="str">
        <f>'Item 20 Lista de Peças c Sinapi'!E97</f>
        <v>un</v>
      </c>
      <c r="E129" s="216">
        <f>'Item 20 Lista de Peças c Sinapi'!F97</f>
        <v>1500</v>
      </c>
      <c r="F129" s="120">
        <f t="shared" si="2"/>
        <v>5490</v>
      </c>
    </row>
    <row r="130" spans="1:6" ht="25.5" x14ac:dyDescent="0.25">
      <c r="A130" s="108" t="s">
        <v>229</v>
      </c>
      <c r="B130" s="217" t="str">
        <f>'Item 20 Lista de Peças c Sinapi'!B98</f>
        <v>BUCHA REDUCAO PVC SOLD LONGA P/ AGUA FRIA PRED 32MM X 20MM</v>
      </c>
      <c r="C130" s="90">
        <f>'Item 20 Lista de Peças c Sinapi'!D98</f>
        <v>1.64</v>
      </c>
      <c r="D130" s="216" t="str">
        <f>'Item 20 Lista de Peças c Sinapi'!E98</f>
        <v>un</v>
      </c>
      <c r="E130" s="216">
        <f>'Item 20 Lista de Peças c Sinapi'!F98</f>
        <v>1500</v>
      </c>
      <c r="F130" s="120">
        <f t="shared" si="2"/>
        <v>2460</v>
      </c>
    </row>
    <row r="131" spans="1:6" ht="25.5" x14ac:dyDescent="0.25">
      <c r="A131" s="108" t="s">
        <v>231</v>
      </c>
      <c r="B131" s="217" t="str">
        <f>'Item 20 Lista de Peças c Sinapi'!B99</f>
        <v>BUCHA REDUCAO PVC SOLD LONGA P/ AGUA FRIA PRED 40MM X 20MM</v>
      </c>
      <c r="C131" s="90">
        <f>'Item 20 Lista de Peças c Sinapi'!D99</f>
        <v>2.34</v>
      </c>
      <c r="D131" s="216" t="str">
        <f>'Item 20 Lista de Peças c Sinapi'!E99</f>
        <v>un</v>
      </c>
      <c r="E131" s="216">
        <f>'Item 20 Lista de Peças c Sinapi'!F99</f>
        <v>1500</v>
      </c>
      <c r="F131" s="120">
        <f t="shared" si="2"/>
        <v>3510</v>
      </c>
    </row>
    <row r="132" spans="1:6" ht="25.5" x14ac:dyDescent="0.25">
      <c r="A132" s="108" t="s">
        <v>233</v>
      </c>
      <c r="B132" s="217" t="str">
        <f>'Item 20 Lista de Peças c Sinapi'!B100</f>
        <v>BUCHA REDUCAO PVC SOLD LONGA P/ AGUA FRIA PRED 40MM X 25MM</v>
      </c>
      <c r="C132" s="90">
        <f>'Item 20 Lista de Peças c Sinapi'!D100</f>
        <v>2.57</v>
      </c>
      <c r="D132" s="216" t="str">
        <f>'Item 20 Lista de Peças c Sinapi'!E100</f>
        <v>un</v>
      </c>
      <c r="E132" s="216">
        <f>'Item 20 Lista de Peças c Sinapi'!F100</f>
        <v>1500</v>
      </c>
      <c r="F132" s="120">
        <f t="shared" si="2"/>
        <v>3855</v>
      </c>
    </row>
    <row r="133" spans="1:6" ht="25.5" x14ac:dyDescent="0.25">
      <c r="A133" s="108" t="s">
        <v>235</v>
      </c>
      <c r="B133" s="217" t="str">
        <f>'Item 20 Lista de Peças c Sinapi'!B101</f>
        <v>BUCHA REDUCAO PVC SOLD LONGA P/ AGUA FRIA PRED 50MM X 20MM</v>
      </c>
      <c r="C133" s="90">
        <f>'Item 20 Lista de Peças c Sinapi'!D101</f>
        <v>2.87</v>
      </c>
      <c r="D133" s="216" t="str">
        <f>'Item 20 Lista de Peças c Sinapi'!E101</f>
        <v>un</v>
      </c>
      <c r="E133" s="216">
        <f>'Item 20 Lista de Peças c Sinapi'!F101</f>
        <v>1500</v>
      </c>
      <c r="F133" s="120">
        <f t="shared" si="2"/>
        <v>4305</v>
      </c>
    </row>
    <row r="134" spans="1:6" ht="25.5" x14ac:dyDescent="0.25">
      <c r="A134" s="108" t="s">
        <v>237</v>
      </c>
      <c r="B134" s="217" t="str">
        <f>'Item 20 Lista de Peças c Sinapi'!B102</f>
        <v>CABO DE COBRE ISOLAMENTO ANTI-CHAMA 0,6/1KV 1,5MM² (1 CONDUTOR) TP</v>
      </c>
      <c r="C134" s="90">
        <f>'Item 20 Lista de Peças c Sinapi'!D102</f>
        <v>1.78</v>
      </c>
      <c r="D134" s="216" t="str">
        <f>'Item 20 Lista de Peças c Sinapi'!E102</f>
        <v>m</v>
      </c>
      <c r="E134" s="216">
        <f>'Item 20 Lista de Peças c Sinapi'!F102</f>
        <v>1000</v>
      </c>
      <c r="F134" s="120">
        <f t="shared" si="2"/>
        <v>1780</v>
      </c>
    </row>
    <row r="135" spans="1:6" ht="25.5" x14ac:dyDescent="0.25">
      <c r="A135" s="108" t="s">
        <v>239</v>
      </c>
      <c r="B135" s="217" t="str">
        <f>'Item 20 Lista de Peças c Sinapi'!B103</f>
        <v xml:space="preserve">CABO DE COBRE ISOLAMENTO ANTI-CHAMA 0,6/1KV 10MM² (1 CONDUTOR) TP  </v>
      </c>
      <c r="C135" s="90">
        <f>'Item 20 Lista de Peças c Sinapi'!D103</f>
        <v>7.77</v>
      </c>
      <c r="D135" s="216" t="str">
        <f>'Item 20 Lista de Peças c Sinapi'!E103</f>
        <v>m</v>
      </c>
      <c r="E135" s="216">
        <f>'Item 20 Lista de Peças c Sinapi'!F103</f>
        <v>1000</v>
      </c>
      <c r="F135" s="120">
        <f t="shared" si="2"/>
        <v>7770</v>
      </c>
    </row>
    <row r="136" spans="1:6" ht="25.5" x14ac:dyDescent="0.25">
      <c r="A136" s="108" t="s">
        <v>241</v>
      </c>
      <c r="B136" s="217" t="str">
        <f>'Item 20 Lista de Peças c Sinapi'!B104</f>
        <v>CABO DE COBRE ISOLAMENTO ANTI-CHAMA 0,6/1KV 16MM² (1 CONDUTOR) TP</v>
      </c>
      <c r="C136" s="90">
        <f>'Item 20 Lista de Peças c Sinapi'!D104</f>
        <v>11.93</v>
      </c>
      <c r="D136" s="216" t="str">
        <f>'Item 20 Lista de Peças c Sinapi'!E104</f>
        <v>m</v>
      </c>
      <c r="E136" s="216">
        <f>'Item 20 Lista de Peças c Sinapi'!F104</f>
        <v>1000</v>
      </c>
      <c r="F136" s="120">
        <f t="shared" si="2"/>
        <v>11930</v>
      </c>
    </row>
    <row r="137" spans="1:6" ht="25.5" x14ac:dyDescent="0.25">
      <c r="A137" s="108" t="s">
        <v>243</v>
      </c>
      <c r="B137" s="217" t="str">
        <f>'Item 20 Lista de Peças c Sinapi'!B105</f>
        <v>CABO DE COBRE ISOLAMENTO ANTI-CHAMA 0,6/1KV 2,5MM² (1 CONDUTOR) TP</v>
      </c>
      <c r="C137" s="90">
        <f>'Item 20 Lista de Peças c Sinapi'!D105</f>
        <v>1.66</v>
      </c>
      <c r="D137" s="216" t="str">
        <f>'Item 20 Lista de Peças c Sinapi'!E105</f>
        <v>m</v>
      </c>
      <c r="E137" s="216">
        <f>'Item 20 Lista de Peças c Sinapi'!F105</f>
        <v>1000</v>
      </c>
      <c r="F137" s="120">
        <f t="shared" si="2"/>
        <v>1660</v>
      </c>
    </row>
    <row r="138" spans="1:6" ht="25.5" x14ac:dyDescent="0.25">
      <c r="A138" s="108" t="s">
        <v>245</v>
      </c>
      <c r="B138" s="217" t="str">
        <f>'Item 20 Lista de Peças c Sinapi'!B106</f>
        <v>CABO DE COBRE ISOLAMENTO ANTI-CHAMA 0,6/1KV 20/35 KV 120MM² (1 CONDUTOR) TP</v>
      </c>
      <c r="C138" s="90">
        <f>'Item 20 Lista de Peças c Sinapi'!D106</f>
        <v>28.24</v>
      </c>
      <c r="D138" s="216" t="str">
        <f>'Item 20 Lista de Peças c Sinapi'!E106</f>
        <v>m</v>
      </c>
      <c r="E138" s="216">
        <f>'Item 20 Lista de Peças c Sinapi'!F106</f>
        <v>1000</v>
      </c>
      <c r="F138" s="120">
        <f t="shared" si="2"/>
        <v>28240</v>
      </c>
    </row>
    <row r="139" spans="1:6" ht="25.5" x14ac:dyDescent="0.25">
      <c r="A139" s="108" t="s">
        <v>247</v>
      </c>
      <c r="B139" s="217" t="str">
        <f>'Item 20 Lista de Peças c Sinapi'!B107</f>
        <v>CABO DE COBRE ISOLAMENTO ANTI-CHAMA 0,6/1KV 25MM² (1 CONDUTOR) TP</v>
      </c>
      <c r="C139" s="90">
        <f>'Item 20 Lista de Peças c Sinapi'!D107</f>
        <v>18.09</v>
      </c>
      <c r="D139" s="216" t="str">
        <f>'Item 20 Lista de Peças c Sinapi'!E107</f>
        <v>m</v>
      </c>
      <c r="E139" s="216">
        <f>'Item 20 Lista de Peças c Sinapi'!F107</f>
        <v>1000</v>
      </c>
      <c r="F139" s="120">
        <f t="shared" si="2"/>
        <v>18090</v>
      </c>
    </row>
    <row r="140" spans="1:6" ht="25.5" x14ac:dyDescent="0.25">
      <c r="A140" s="108" t="s">
        <v>249</v>
      </c>
      <c r="B140" s="217" t="str">
        <f>'Item 20 Lista de Peças c Sinapi'!B108</f>
        <v>CABO DE COBRE ISOLAMENTO ANTI-CHAMA 0,6/1KV 4MM² (1 CONDUTOR) TP</v>
      </c>
      <c r="C140" s="90">
        <f>'Item 20 Lista de Peças c Sinapi'!D108</f>
        <v>3.55</v>
      </c>
      <c r="D140" s="216" t="str">
        <f>'Item 20 Lista de Peças c Sinapi'!E108</f>
        <v>m</v>
      </c>
      <c r="E140" s="216">
        <f>'Item 20 Lista de Peças c Sinapi'!F108</f>
        <v>1000</v>
      </c>
      <c r="F140" s="120">
        <f t="shared" si="2"/>
        <v>3550</v>
      </c>
    </row>
    <row r="141" spans="1:6" ht="25.5" x14ac:dyDescent="0.25">
      <c r="A141" s="108" t="s">
        <v>251</v>
      </c>
      <c r="B141" s="217" t="str">
        <f>'Item 20 Lista de Peças c Sinapi'!B109</f>
        <v>CABO DE COBRE ISOLAMENTO ANTI-CHAMA 0,6/1KV 50MM² (1 CONDUTOR) TP</v>
      </c>
      <c r="C141" s="90">
        <f>'Item 20 Lista de Peças c Sinapi'!D109</f>
        <v>35.69</v>
      </c>
      <c r="D141" s="216" t="str">
        <f>'Item 20 Lista de Peças c Sinapi'!E109</f>
        <v>m</v>
      </c>
      <c r="E141" s="216">
        <f>'Item 20 Lista de Peças c Sinapi'!F109</f>
        <v>1000</v>
      </c>
      <c r="F141" s="120">
        <f t="shared" si="2"/>
        <v>35690</v>
      </c>
    </row>
    <row r="142" spans="1:6" ht="25.5" x14ac:dyDescent="0.25">
      <c r="A142" s="108" t="s">
        <v>253</v>
      </c>
      <c r="B142" s="217" t="str">
        <f>'Item 20 Lista de Peças c Sinapi'!B110</f>
        <v>CABO DE COBRE ISOLAMENTO ANTI-CHAMA 0,6/1KV 6MM² (1 CONDUTOR) TP</v>
      </c>
      <c r="C142" s="90">
        <f>'Item 20 Lista de Peças c Sinapi'!D110</f>
        <v>4.8499999999999996</v>
      </c>
      <c r="D142" s="216" t="str">
        <f>'Item 20 Lista de Peças c Sinapi'!E110</f>
        <v>m</v>
      </c>
      <c r="E142" s="216">
        <f>'Item 20 Lista de Peças c Sinapi'!F110</f>
        <v>1000</v>
      </c>
      <c r="F142" s="120">
        <f t="shared" si="2"/>
        <v>4850</v>
      </c>
    </row>
    <row r="143" spans="1:6" ht="25.5" x14ac:dyDescent="0.25">
      <c r="A143" s="108" t="s">
        <v>255</v>
      </c>
      <c r="B143" s="217" t="str">
        <f>'Item 20 Lista de Peças c Sinapi'!B111</f>
        <v>CABO DE COBRE ISOLAMENTO ANTI-CHAMA 0,6/1KV 70MM² (1 CONDUTOR) TP</v>
      </c>
      <c r="C143" s="90">
        <f>'Item 20 Lista de Peças c Sinapi'!D111</f>
        <v>37.39</v>
      </c>
      <c r="D143" s="216" t="str">
        <f>'Item 20 Lista de Peças c Sinapi'!E111</f>
        <v>m</v>
      </c>
      <c r="E143" s="216">
        <f>'Item 20 Lista de Peças c Sinapi'!F111</f>
        <v>1000</v>
      </c>
      <c r="F143" s="120">
        <f t="shared" si="2"/>
        <v>37390</v>
      </c>
    </row>
    <row r="144" spans="1:6" ht="25.5" x14ac:dyDescent="0.25">
      <c r="A144" s="108" t="s">
        <v>257</v>
      </c>
      <c r="B144" s="217" t="str">
        <f>'Item 20 Lista de Peças c Sinapi'!B112</f>
        <v>CABO DE COBRE ISOLAMENTO ANTI-CHAMA 0,6/1KV 95MM² (1 CONDUTOR) TP</v>
      </c>
      <c r="C144" s="90">
        <f>'Item 20 Lista de Peças c Sinapi'!D112</f>
        <v>49.69</v>
      </c>
      <c r="D144" s="216" t="str">
        <f>'Item 20 Lista de Peças c Sinapi'!E112</f>
        <v>m</v>
      </c>
      <c r="E144" s="216">
        <f>'Item 20 Lista de Peças c Sinapi'!F112</f>
        <v>1000</v>
      </c>
      <c r="F144" s="120">
        <f t="shared" si="2"/>
        <v>49690</v>
      </c>
    </row>
    <row r="145" spans="1:6" ht="25.5" x14ac:dyDescent="0.25">
      <c r="A145" s="108" t="s">
        <v>259</v>
      </c>
      <c r="B145" s="217" t="str">
        <f>'Item 20 Lista de Peças c Sinapi'!B113</f>
        <v>CABO DE COBRE ISOLAMENTO ANTI-CHAMA 20/35KV 50MM²</v>
      </c>
      <c r="C145" s="90">
        <f>'Item 20 Lista de Peças c Sinapi'!D113</f>
        <v>18.96</v>
      </c>
      <c r="D145" s="216" t="str">
        <f>'Item 20 Lista de Peças c Sinapi'!E113</f>
        <v>m</v>
      </c>
      <c r="E145" s="216">
        <f>'Item 20 Lista de Peças c Sinapi'!F113</f>
        <v>1000</v>
      </c>
      <c r="F145" s="120">
        <f t="shared" si="2"/>
        <v>18960</v>
      </c>
    </row>
    <row r="146" spans="1:6" ht="25.5" x14ac:dyDescent="0.25">
      <c r="A146" s="108" t="s">
        <v>261</v>
      </c>
      <c r="B146" s="217" t="str">
        <f>'Item 20 Lista de Peças c Sinapi'!B114</f>
        <v>CABO DE COBRE ISOLAMENTO ANTI-CHAMA 20/35KV 70MM²</v>
      </c>
      <c r="C146" s="90">
        <f>'Item 20 Lista de Peças c Sinapi'!D114</f>
        <v>22.5</v>
      </c>
      <c r="D146" s="216" t="str">
        <f>'Item 20 Lista de Peças c Sinapi'!E114</f>
        <v>m</v>
      </c>
      <c r="E146" s="216">
        <f>'Item 20 Lista de Peças c Sinapi'!F114</f>
        <v>1000</v>
      </c>
      <c r="F146" s="120">
        <f t="shared" si="2"/>
        <v>22500</v>
      </c>
    </row>
    <row r="147" spans="1:6" ht="25.5" x14ac:dyDescent="0.25">
      <c r="A147" s="108" t="s">
        <v>263</v>
      </c>
      <c r="B147" s="217" t="str">
        <f>'Item 20 Lista de Peças c Sinapi'!B115</f>
        <v>CABO DE COBRE ISOLAMENTO ANTI-CHAMA 20/35KV 95MM²</v>
      </c>
      <c r="C147" s="90">
        <f>'Item 20 Lista de Peças c Sinapi'!D115</f>
        <v>26.85</v>
      </c>
      <c r="D147" s="216" t="str">
        <f>'Item 20 Lista de Peças c Sinapi'!E115</f>
        <v>m</v>
      </c>
      <c r="E147" s="216">
        <f>'Item 20 Lista de Peças c Sinapi'!F115</f>
        <v>1000</v>
      </c>
      <c r="F147" s="120">
        <f t="shared" si="2"/>
        <v>26850</v>
      </c>
    </row>
    <row r="148" spans="1:6" ht="25.5" x14ac:dyDescent="0.25">
      <c r="A148" s="108" t="s">
        <v>265</v>
      </c>
      <c r="B148" s="217" t="str">
        <f>'Item 20 Lista de Peças c Sinapi'!B116</f>
        <v>CABO DE COBRE ISOLAMENTO ANTI-CHAMA 450/750V 0,75MM²</v>
      </c>
      <c r="C148" s="90">
        <f>'Item 20 Lista de Peças c Sinapi'!D116</f>
        <v>0.1</v>
      </c>
      <c r="D148" s="216" t="str">
        <f>'Item 20 Lista de Peças c Sinapi'!E116</f>
        <v>m</v>
      </c>
      <c r="E148" s="216">
        <f>'Item 20 Lista de Peças c Sinapi'!F116</f>
        <v>1000</v>
      </c>
      <c r="F148" s="120">
        <f t="shared" si="2"/>
        <v>100</v>
      </c>
    </row>
    <row r="149" spans="1:6" ht="25.5" x14ac:dyDescent="0.25">
      <c r="A149" s="108" t="s">
        <v>267</v>
      </c>
      <c r="B149" s="217" t="str">
        <f>'Item 20 Lista de Peças c Sinapi'!B117</f>
        <v>CABO DE COBRE ISOLAMENTO ANTI-CHAMA 450/750V 1,5MM²</v>
      </c>
      <c r="C149" s="90">
        <f>'Item 20 Lista de Peças c Sinapi'!D117</f>
        <v>0.39</v>
      </c>
      <c r="D149" s="216" t="str">
        <f>'Item 20 Lista de Peças c Sinapi'!E117</f>
        <v>m</v>
      </c>
      <c r="E149" s="216">
        <f>'Item 20 Lista de Peças c Sinapi'!F117</f>
        <v>1000</v>
      </c>
      <c r="F149" s="120">
        <f t="shared" si="2"/>
        <v>390</v>
      </c>
    </row>
    <row r="150" spans="1:6" ht="25.5" x14ac:dyDescent="0.25">
      <c r="A150" s="108" t="s">
        <v>269</v>
      </c>
      <c r="B150" s="217" t="str">
        <f>'Item 20 Lista de Peças c Sinapi'!B118</f>
        <v>CABO DE COBRE ISOLAMENTO ANTI-CHAMA 450/750V 10MM²</v>
      </c>
      <c r="C150" s="90">
        <f>'Item 20 Lista de Peças c Sinapi'!D118</f>
        <v>7.56</v>
      </c>
      <c r="D150" s="216" t="str">
        <f>'Item 20 Lista de Peças c Sinapi'!E118</f>
        <v>m</v>
      </c>
      <c r="E150" s="216">
        <f>'Item 20 Lista de Peças c Sinapi'!F118</f>
        <v>1000</v>
      </c>
      <c r="F150" s="120">
        <f t="shared" si="2"/>
        <v>7560</v>
      </c>
    </row>
    <row r="151" spans="1:6" ht="25.5" x14ac:dyDescent="0.25">
      <c r="A151" s="108" t="s">
        <v>271</v>
      </c>
      <c r="B151" s="217" t="str">
        <f>'Item 20 Lista de Peças c Sinapi'!B119</f>
        <v>CABO DE COBRE ISOLAMENTO ANTI-CHAMA 450/750V 16MM²</v>
      </c>
      <c r="C151" s="90">
        <f>'Item 20 Lista de Peças c Sinapi'!D119</f>
        <v>11.84</v>
      </c>
      <c r="D151" s="216" t="str">
        <f>'Item 20 Lista de Peças c Sinapi'!E119</f>
        <v>m</v>
      </c>
      <c r="E151" s="216">
        <f>'Item 20 Lista de Peças c Sinapi'!F119</f>
        <v>1000</v>
      </c>
      <c r="F151" s="120">
        <f t="shared" si="2"/>
        <v>11840</v>
      </c>
    </row>
    <row r="152" spans="1:6" ht="25.5" x14ac:dyDescent="0.25">
      <c r="A152" s="108" t="s">
        <v>273</v>
      </c>
      <c r="B152" s="217" t="str">
        <f>'Item 20 Lista de Peças c Sinapi'!B120</f>
        <v>CABO DE COBRE ISOLAMENTO ANTI-CHAMA 450/750V 2,5MM²</v>
      </c>
      <c r="C152" s="90">
        <f>'Item 20 Lista de Peças c Sinapi'!D120</f>
        <v>2.61</v>
      </c>
      <c r="D152" s="216" t="str">
        <f>'Item 20 Lista de Peças c Sinapi'!E120</f>
        <v>m</v>
      </c>
      <c r="E152" s="216">
        <f>'Item 20 Lista de Peças c Sinapi'!F120</f>
        <v>1000</v>
      </c>
      <c r="F152" s="120">
        <f t="shared" si="2"/>
        <v>2610</v>
      </c>
    </row>
    <row r="153" spans="1:6" ht="25.5" x14ac:dyDescent="0.25">
      <c r="A153" s="108" t="s">
        <v>275</v>
      </c>
      <c r="B153" s="217" t="str">
        <f>'Item 20 Lista de Peças c Sinapi'!B121</f>
        <v>CABO DE COBRE ISOLAMENTO ANTI-CHAMA 450/750V 25MM²</v>
      </c>
      <c r="C153" s="90">
        <f>'Item 20 Lista de Peças c Sinapi'!D121</f>
        <v>18.09</v>
      </c>
      <c r="D153" s="216" t="str">
        <f>'Item 20 Lista de Peças c Sinapi'!E121</f>
        <v>m</v>
      </c>
      <c r="E153" s="216">
        <f>'Item 20 Lista de Peças c Sinapi'!F121</f>
        <v>1000</v>
      </c>
      <c r="F153" s="120">
        <f t="shared" si="2"/>
        <v>18090</v>
      </c>
    </row>
    <row r="154" spans="1:6" ht="25.5" x14ac:dyDescent="0.25">
      <c r="A154" s="108" t="s">
        <v>277</v>
      </c>
      <c r="B154" s="217" t="str">
        <f>'Item 20 Lista de Peças c Sinapi'!B122</f>
        <v>CABO DE COBRE ISOLAMENTO ANTI-CHAMA 450/750V 35MM²</v>
      </c>
      <c r="C154" s="90">
        <f>'Item 20 Lista de Peças c Sinapi'!D122</f>
        <v>24.58</v>
      </c>
      <c r="D154" s="216" t="str">
        <f>'Item 20 Lista de Peças c Sinapi'!E122</f>
        <v>m</v>
      </c>
      <c r="E154" s="216">
        <f>'Item 20 Lista de Peças c Sinapi'!F122</f>
        <v>1000</v>
      </c>
      <c r="F154" s="120">
        <f t="shared" si="2"/>
        <v>24580</v>
      </c>
    </row>
    <row r="155" spans="1:6" ht="25.5" x14ac:dyDescent="0.25">
      <c r="A155" s="108" t="s">
        <v>279</v>
      </c>
      <c r="B155" s="217" t="str">
        <f>'Item 20 Lista de Peças c Sinapi'!B123</f>
        <v>CABO DE COBRE ISOLAMENTO ANTI-CHAMA 450/750V 4MM²</v>
      </c>
      <c r="C155" s="90">
        <f>'Item 20 Lista de Peças c Sinapi'!D123</f>
        <v>3.82</v>
      </c>
      <c r="D155" s="216" t="str">
        <f>'Item 20 Lista de Peças c Sinapi'!E123</f>
        <v>m</v>
      </c>
      <c r="E155" s="216">
        <f>'Item 20 Lista de Peças c Sinapi'!F123</f>
        <v>1000</v>
      </c>
      <c r="F155" s="120">
        <f t="shared" si="2"/>
        <v>3820</v>
      </c>
    </row>
    <row r="156" spans="1:6" ht="25.5" x14ac:dyDescent="0.25">
      <c r="A156" s="108" t="s">
        <v>281</v>
      </c>
      <c r="B156" s="217" t="str">
        <f>'Item 20 Lista de Peças c Sinapi'!B124</f>
        <v>CABO DE COBRE ISOLAMENTO ANTI-CHAMA 450/750V 50MM²</v>
      </c>
      <c r="C156" s="90">
        <f>'Item 20 Lista de Peças c Sinapi'!D124</f>
        <v>34.880000000000003</v>
      </c>
      <c r="D156" s="216" t="str">
        <f>'Item 20 Lista de Peças c Sinapi'!E124</f>
        <v>m</v>
      </c>
      <c r="E156" s="216">
        <f>'Item 20 Lista de Peças c Sinapi'!F124</f>
        <v>1000</v>
      </c>
      <c r="F156" s="120">
        <f t="shared" si="2"/>
        <v>34880</v>
      </c>
    </row>
    <row r="157" spans="1:6" ht="25.5" x14ac:dyDescent="0.25">
      <c r="A157" s="108" t="s">
        <v>283</v>
      </c>
      <c r="B157" s="217" t="str">
        <f>'Item 20 Lista de Peças c Sinapi'!B125</f>
        <v>CABO DE COBRE ISOLAMENTO ANTI-CHAMA 450/750V 6MM²</v>
      </c>
      <c r="C157" s="90">
        <f>'Item 20 Lista de Peças c Sinapi'!D125</f>
        <v>4.33</v>
      </c>
      <c r="D157" s="216" t="str">
        <f>'Item 20 Lista de Peças c Sinapi'!E125</f>
        <v>m</v>
      </c>
      <c r="E157" s="216">
        <f>'Item 20 Lista de Peças c Sinapi'!F125</f>
        <v>1000</v>
      </c>
      <c r="F157" s="120">
        <f t="shared" si="2"/>
        <v>4330</v>
      </c>
    </row>
    <row r="158" spans="1:6" ht="25.5" x14ac:dyDescent="0.25">
      <c r="A158" s="108" t="s">
        <v>285</v>
      </c>
      <c r="B158" s="217" t="str">
        <f>'Item 20 Lista de Peças c Sinapi'!B126</f>
        <v>CABO DE COBRE ISOLAMENTO ANTI-CHAMA 450/750V 70MM²</v>
      </c>
      <c r="C158" s="90">
        <f>'Item 20 Lista de Peças c Sinapi'!D126</f>
        <v>36.44</v>
      </c>
      <c r="D158" s="216" t="str">
        <f>'Item 20 Lista de Peças c Sinapi'!E126</f>
        <v>m</v>
      </c>
      <c r="E158" s="216">
        <f>'Item 20 Lista de Peças c Sinapi'!F126</f>
        <v>1000</v>
      </c>
      <c r="F158" s="120">
        <f t="shared" si="2"/>
        <v>36440</v>
      </c>
    </row>
    <row r="159" spans="1:6" ht="25.5" x14ac:dyDescent="0.25">
      <c r="A159" s="108" t="s">
        <v>287</v>
      </c>
      <c r="B159" s="217" t="str">
        <f>'Item 20 Lista de Peças c Sinapi'!B127</f>
        <v>CABO DE COBRE ISOLAMENTO ANTI-CHAMA 450/750V 95MM²</v>
      </c>
      <c r="C159" s="90">
        <f>'Item 20 Lista de Peças c Sinapi'!D127</f>
        <v>49.36</v>
      </c>
      <c r="D159" s="216" t="str">
        <f>'Item 20 Lista de Peças c Sinapi'!E127</f>
        <v>m</v>
      </c>
      <c r="E159" s="216">
        <f>'Item 20 Lista de Peças c Sinapi'!F127</f>
        <v>1000</v>
      </c>
      <c r="F159" s="120">
        <f t="shared" si="2"/>
        <v>49360</v>
      </c>
    </row>
    <row r="160" spans="1:6" x14ac:dyDescent="0.25">
      <c r="A160" s="108" t="s">
        <v>289</v>
      </c>
      <c r="B160" s="217" t="str">
        <f>'Item 20 Lista de Peças c Sinapi'!B128</f>
        <v>CABO DE COBRE NU 10MM² MEIO-DURO</v>
      </c>
      <c r="C160" s="90">
        <f>'Item 20 Lista de Peças c Sinapi'!D128</f>
        <v>0.83</v>
      </c>
      <c r="D160" s="216" t="str">
        <f>'Item 20 Lista de Peças c Sinapi'!E128</f>
        <v>m</v>
      </c>
      <c r="E160" s="216">
        <f>'Item 20 Lista de Peças c Sinapi'!F128</f>
        <v>1000</v>
      </c>
      <c r="F160" s="120">
        <f t="shared" si="2"/>
        <v>830</v>
      </c>
    </row>
    <row r="161" spans="1:6" x14ac:dyDescent="0.25">
      <c r="A161" s="108" t="s">
        <v>291</v>
      </c>
      <c r="B161" s="217" t="str">
        <f>'Item 20 Lista de Peças c Sinapi'!B129</f>
        <v>CABO DE COBRE NU 120MM² MEIO-DURO</v>
      </c>
      <c r="C161" s="90">
        <f>'Item 20 Lista de Peças c Sinapi'!D129</f>
        <v>10.3</v>
      </c>
      <c r="D161" s="216" t="str">
        <f>'Item 20 Lista de Peças c Sinapi'!E129</f>
        <v>m</v>
      </c>
      <c r="E161" s="216">
        <f>'Item 20 Lista de Peças c Sinapi'!F129</f>
        <v>1000</v>
      </c>
      <c r="F161" s="120">
        <f t="shared" si="2"/>
        <v>10300</v>
      </c>
    </row>
    <row r="162" spans="1:6" x14ac:dyDescent="0.25">
      <c r="A162" s="108" t="s">
        <v>293</v>
      </c>
      <c r="B162" s="217" t="str">
        <f>'Item 20 Lista de Peças c Sinapi'!B130</f>
        <v>CABO DE COBRE NU 150MM² MEIO-DURO</v>
      </c>
      <c r="C162" s="90">
        <f>'Item 20 Lista de Peças c Sinapi'!D130</f>
        <v>13.09</v>
      </c>
      <c r="D162" s="216" t="str">
        <f>'Item 20 Lista de Peças c Sinapi'!E130</f>
        <v>m</v>
      </c>
      <c r="E162" s="216">
        <f>'Item 20 Lista de Peças c Sinapi'!F130</f>
        <v>1000</v>
      </c>
      <c r="F162" s="120">
        <f t="shared" si="2"/>
        <v>13090</v>
      </c>
    </row>
    <row r="163" spans="1:6" x14ac:dyDescent="0.25">
      <c r="A163" s="108" t="s">
        <v>295</v>
      </c>
      <c r="B163" s="217" t="str">
        <f>'Item 20 Lista de Peças c Sinapi'!B131</f>
        <v>CABO DE COBRE NU 16MM² MEIO-DURO</v>
      </c>
      <c r="C163" s="90">
        <f>'Item 20 Lista de Peças c Sinapi'!D131</f>
        <v>1.33</v>
      </c>
      <c r="D163" s="216" t="str">
        <f>'Item 20 Lista de Peças c Sinapi'!E131</f>
        <v>m</v>
      </c>
      <c r="E163" s="216">
        <f>'Item 20 Lista de Peças c Sinapi'!F131</f>
        <v>1000</v>
      </c>
      <c r="F163" s="120">
        <f t="shared" si="2"/>
        <v>1330</v>
      </c>
    </row>
    <row r="164" spans="1:6" x14ac:dyDescent="0.25">
      <c r="A164" s="108" t="s">
        <v>297</v>
      </c>
      <c r="B164" s="217" t="str">
        <f>'Item 20 Lista de Peças c Sinapi'!B132</f>
        <v>CABO DE COBRE NU 25MM² MEIO-DURO</v>
      </c>
      <c r="C164" s="90">
        <f>'Item 20 Lista de Peças c Sinapi'!D132</f>
        <v>2.0499999999999998</v>
      </c>
      <c r="D164" s="216" t="str">
        <f>'Item 20 Lista de Peças c Sinapi'!E132</f>
        <v>m</v>
      </c>
      <c r="E164" s="216">
        <f>'Item 20 Lista de Peças c Sinapi'!F132</f>
        <v>1000</v>
      </c>
      <c r="F164" s="120">
        <f t="shared" ref="F164:F227" si="3">ROUND(E164*C164,2)</f>
        <v>2050</v>
      </c>
    </row>
    <row r="165" spans="1:6" x14ac:dyDescent="0.25">
      <c r="A165" s="108" t="s">
        <v>299</v>
      </c>
      <c r="B165" s="217" t="str">
        <f>'Item 20 Lista de Peças c Sinapi'!B133</f>
        <v>CABO DE COBRE NU 35 MM² MEIO DURO</v>
      </c>
      <c r="C165" s="90">
        <f>'Item 20 Lista de Peças c Sinapi'!D133</f>
        <v>17.07</v>
      </c>
      <c r="D165" s="216" t="str">
        <f>'Item 20 Lista de Peças c Sinapi'!E133</f>
        <v>m</v>
      </c>
      <c r="E165" s="216">
        <f>'Item 20 Lista de Peças c Sinapi'!F133</f>
        <v>1000</v>
      </c>
      <c r="F165" s="120">
        <f t="shared" si="3"/>
        <v>17070</v>
      </c>
    </row>
    <row r="166" spans="1:6" x14ac:dyDescent="0.25">
      <c r="A166" s="108" t="s">
        <v>301</v>
      </c>
      <c r="B166" s="217" t="str">
        <f>'Item 20 Lista de Peças c Sinapi'!B134</f>
        <v>CABO DE COBRE NU 50MM² MEIO-DURO</v>
      </c>
      <c r="C166" s="90">
        <f>'Item 20 Lista de Peças c Sinapi'!D134</f>
        <v>23.77</v>
      </c>
      <c r="D166" s="216" t="str">
        <f>'Item 20 Lista de Peças c Sinapi'!E134</f>
        <v>m</v>
      </c>
      <c r="E166" s="216">
        <f>'Item 20 Lista de Peças c Sinapi'!F134</f>
        <v>1000</v>
      </c>
      <c r="F166" s="120">
        <f t="shared" si="3"/>
        <v>23770</v>
      </c>
    </row>
    <row r="167" spans="1:6" x14ac:dyDescent="0.25">
      <c r="A167" s="108" t="s">
        <v>303</v>
      </c>
      <c r="B167" s="217" t="str">
        <f>'Item 20 Lista de Peças c Sinapi'!B135</f>
        <v>CABO DE COBRE NU 70MM² MEIO-DURO</v>
      </c>
      <c r="C167" s="90">
        <f>'Item 20 Lista de Peças c Sinapi'!D135</f>
        <v>5.58</v>
      </c>
      <c r="D167" s="216" t="str">
        <f>'Item 20 Lista de Peças c Sinapi'!E135</f>
        <v>m</v>
      </c>
      <c r="E167" s="216">
        <f>'Item 20 Lista de Peças c Sinapi'!F135</f>
        <v>1000</v>
      </c>
      <c r="F167" s="120">
        <f t="shared" si="3"/>
        <v>5580</v>
      </c>
    </row>
    <row r="168" spans="1:6" x14ac:dyDescent="0.25">
      <c r="A168" s="108" t="s">
        <v>305</v>
      </c>
      <c r="B168" s="217" t="str">
        <f>'Item 20 Lista de Peças c Sinapi'!B136</f>
        <v>CABO DE COBRE NU 95MM² MEIO-DURO</v>
      </c>
      <c r="C168" s="90">
        <f>'Item 20 Lista de Peças c Sinapi'!D136</f>
        <v>7.86</v>
      </c>
      <c r="D168" s="216" t="str">
        <f>'Item 20 Lista de Peças c Sinapi'!E136</f>
        <v>m</v>
      </c>
      <c r="E168" s="216">
        <f>'Item 20 Lista de Peças c Sinapi'!F136</f>
        <v>1000</v>
      </c>
      <c r="F168" s="120">
        <f t="shared" si="3"/>
        <v>7860</v>
      </c>
    </row>
    <row r="169" spans="1:6" ht="25.5" x14ac:dyDescent="0.25">
      <c r="A169" s="108" t="s">
        <v>307</v>
      </c>
      <c r="B169" s="217" t="str">
        <f>'Item 20 Lista de Peças c Sinapi'!B137</f>
        <v>CABO DE PAR TRANÇADO - UTP DE 4 PARES CATEGORIA 5e</v>
      </c>
      <c r="C169" s="90">
        <f>'Item 20 Lista de Peças c Sinapi'!D137</f>
        <v>0.44</v>
      </c>
      <c r="D169" s="216" t="str">
        <f>'Item 20 Lista de Peças c Sinapi'!E137</f>
        <v>m</v>
      </c>
      <c r="E169" s="216">
        <f>'Item 20 Lista de Peças c Sinapi'!F137</f>
        <v>1000</v>
      </c>
      <c r="F169" s="120">
        <f t="shared" si="3"/>
        <v>440</v>
      </c>
    </row>
    <row r="170" spans="1:6" ht="25.5" x14ac:dyDescent="0.25">
      <c r="A170" s="108" t="s">
        <v>308</v>
      </c>
      <c r="B170" s="217" t="str">
        <f>'Item 20 Lista de Peças c Sinapi'!B138</f>
        <v>CABO DE PAR TRANÇADO - UTP DE 4 PARES CATEGORIA 6</v>
      </c>
      <c r="C170" s="90">
        <f>'Item 20 Lista de Peças c Sinapi'!D138</f>
        <v>1.71</v>
      </c>
      <c r="D170" s="216" t="str">
        <f>'Item 20 Lista de Peças c Sinapi'!E138</f>
        <v>m</v>
      </c>
      <c r="E170" s="216">
        <f>'Item 20 Lista de Peças c Sinapi'!F138</f>
        <v>1000</v>
      </c>
      <c r="F170" s="120">
        <f t="shared" si="3"/>
        <v>1710</v>
      </c>
    </row>
    <row r="171" spans="1:6" ht="25.5" x14ac:dyDescent="0.25">
      <c r="A171" s="108" t="s">
        <v>310</v>
      </c>
      <c r="B171" s="217" t="str">
        <f>'Item 20 Lista de Peças c Sinapi'!B139</f>
        <v>CABO PP COM ISOLAÇÃO ANTICHAMA 750V/70°C 2 X 2,5 MM²</v>
      </c>
      <c r="C171" s="90">
        <f>'Item 20 Lista de Peças c Sinapi'!D139</f>
        <v>2.35</v>
      </c>
      <c r="D171" s="216" t="str">
        <f>'Item 20 Lista de Peças c Sinapi'!E139</f>
        <v>m</v>
      </c>
      <c r="E171" s="216">
        <f>'Item 20 Lista de Peças c Sinapi'!F139</f>
        <v>3000</v>
      </c>
      <c r="F171" s="120">
        <f t="shared" si="3"/>
        <v>7050</v>
      </c>
    </row>
    <row r="172" spans="1:6" ht="25.5" x14ac:dyDescent="0.25">
      <c r="A172" s="108" t="s">
        <v>312</v>
      </c>
      <c r="B172" s="217" t="str">
        <f>'Item 20 Lista de Peças c Sinapi'!B140</f>
        <v>CABO PP COM ISOLAÇÃO ANTICHAMA 750V/70°C 3 X 1,5 MM²</v>
      </c>
      <c r="C172" s="90">
        <f>'Item 20 Lista de Peças c Sinapi'!D140</f>
        <v>2.08</v>
      </c>
      <c r="D172" s="216" t="str">
        <f>'Item 20 Lista de Peças c Sinapi'!E140</f>
        <v>m</v>
      </c>
      <c r="E172" s="216">
        <f>'Item 20 Lista de Peças c Sinapi'!F140</f>
        <v>500</v>
      </c>
      <c r="F172" s="120">
        <f t="shared" si="3"/>
        <v>1040</v>
      </c>
    </row>
    <row r="173" spans="1:6" ht="25.5" x14ac:dyDescent="0.25">
      <c r="A173" s="108" t="s">
        <v>314</v>
      </c>
      <c r="B173" s="217" t="str">
        <f>'Item 20 Lista de Peças c Sinapi'!B141</f>
        <v>CABO PP COM ISOLAÇÃO ANTICHAMA 750V/70°C 3 X 4,0 MM²</v>
      </c>
      <c r="C173" s="90">
        <f>'Item 20 Lista de Peças c Sinapi'!D141</f>
        <v>4.74</v>
      </c>
      <c r="D173" s="216" t="str">
        <f>'Item 20 Lista de Peças c Sinapi'!E141</f>
        <v>m</v>
      </c>
      <c r="E173" s="216">
        <f>'Item 20 Lista de Peças c Sinapi'!F141</f>
        <v>250</v>
      </c>
      <c r="F173" s="120">
        <f t="shared" si="3"/>
        <v>1185</v>
      </c>
    </row>
    <row r="174" spans="1:6" ht="25.5" x14ac:dyDescent="0.25">
      <c r="A174" s="108" t="s">
        <v>316</v>
      </c>
      <c r="B174" s="217" t="str">
        <f>'Item 20 Lista de Peças c Sinapi'!B142</f>
        <v>CABO PP COM ISOLAÇÃO ANTICHAMA 750V/70°C 3 X 6,0 MM²</v>
      </c>
      <c r="C174" s="90">
        <f>'Item 20 Lista de Peças c Sinapi'!D142</f>
        <v>8</v>
      </c>
      <c r="D174" s="216" t="str">
        <f>'Item 20 Lista de Peças c Sinapi'!E142</f>
        <v>m</v>
      </c>
      <c r="E174" s="216">
        <f>'Item 20 Lista de Peças c Sinapi'!F142</f>
        <v>16</v>
      </c>
      <c r="F174" s="120">
        <f t="shared" si="3"/>
        <v>128</v>
      </c>
    </row>
    <row r="175" spans="1:6" x14ac:dyDescent="0.25">
      <c r="A175" s="108" t="s">
        <v>318</v>
      </c>
      <c r="B175" s="217" t="str">
        <f>'Item 20 Lista de Peças c Sinapi'!B143</f>
        <v>CABO SINTENAX DE # 1,5 MM²</v>
      </c>
      <c r="C175" s="90">
        <f>'Item 20 Lista de Peças c Sinapi'!D143</f>
        <v>1.78</v>
      </c>
      <c r="D175" s="216" t="str">
        <f>'Item 20 Lista de Peças c Sinapi'!E143</f>
        <v>m</v>
      </c>
      <c r="E175" s="216">
        <f>'Item 20 Lista de Peças c Sinapi'!F143</f>
        <v>1000</v>
      </c>
      <c r="F175" s="120">
        <f t="shared" si="3"/>
        <v>1780</v>
      </c>
    </row>
    <row r="176" spans="1:6" x14ac:dyDescent="0.25">
      <c r="A176" s="108" t="s">
        <v>320</v>
      </c>
      <c r="B176" s="217" t="str">
        <f>'Item 20 Lista de Peças c Sinapi'!B144</f>
        <v>CABO SINTENAX DE # 10,0 MM²</v>
      </c>
      <c r="C176" s="90">
        <f>'Item 20 Lista de Peças c Sinapi'!D144</f>
        <v>7.77</v>
      </c>
      <c r="D176" s="216" t="str">
        <f>'Item 20 Lista de Peças c Sinapi'!E144</f>
        <v>m</v>
      </c>
      <c r="E176" s="216">
        <f>'Item 20 Lista de Peças c Sinapi'!F144</f>
        <v>1000</v>
      </c>
      <c r="F176" s="120">
        <f t="shared" si="3"/>
        <v>7770</v>
      </c>
    </row>
    <row r="177" spans="1:6" x14ac:dyDescent="0.25">
      <c r="A177" s="108" t="s">
        <v>322</v>
      </c>
      <c r="B177" s="217" t="str">
        <f>'Item 20 Lista de Peças c Sinapi'!B145</f>
        <v>CABO SINTENAX DE # 16,0 MM²</v>
      </c>
      <c r="C177" s="90">
        <f>'Item 20 Lista de Peças c Sinapi'!D145</f>
        <v>11.93</v>
      </c>
      <c r="D177" s="216" t="str">
        <f>'Item 20 Lista de Peças c Sinapi'!E145</f>
        <v>m</v>
      </c>
      <c r="E177" s="216">
        <f>'Item 20 Lista de Peças c Sinapi'!F145</f>
        <v>1000</v>
      </c>
      <c r="F177" s="120">
        <f t="shared" si="3"/>
        <v>11930</v>
      </c>
    </row>
    <row r="178" spans="1:6" x14ac:dyDescent="0.25">
      <c r="A178" s="108" t="s">
        <v>324</v>
      </c>
      <c r="B178" s="217" t="str">
        <f>'Item 20 Lista de Peças c Sinapi'!B146</f>
        <v>CABO SINTENAX DE # 2,5 MM²</v>
      </c>
      <c r="C178" s="90">
        <f>'Item 20 Lista de Peças c Sinapi'!D146</f>
        <v>2.4700000000000002</v>
      </c>
      <c r="D178" s="216" t="str">
        <f>'Item 20 Lista de Peças c Sinapi'!E146</f>
        <v>m</v>
      </c>
      <c r="E178" s="216">
        <f>'Item 20 Lista de Peças c Sinapi'!F146</f>
        <v>1000</v>
      </c>
      <c r="F178" s="120">
        <f t="shared" si="3"/>
        <v>2470</v>
      </c>
    </row>
    <row r="179" spans="1:6" x14ac:dyDescent="0.25">
      <c r="A179" s="108" t="s">
        <v>326</v>
      </c>
      <c r="B179" s="217" t="str">
        <f>'Item 20 Lista de Peças c Sinapi'!B147</f>
        <v>CABO SINTENAX DE # 25,0 MM²</v>
      </c>
      <c r="C179" s="90">
        <f>'Item 20 Lista de Peças c Sinapi'!D147</f>
        <v>18.170000000000002</v>
      </c>
      <c r="D179" s="216" t="str">
        <f>'Item 20 Lista de Peças c Sinapi'!E147</f>
        <v>m</v>
      </c>
      <c r="E179" s="216">
        <f>'Item 20 Lista de Peças c Sinapi'!F147</f>
        <v>1000</v>
      </c>
      <c r="F179" s="120">
        <f t="shared" si="3"/>
        <v>18170</v>
      </c>
    </row>
    <row r="180" spans="1:6" x14ac:dyDescent="0.25">
      <c r="A180" s="108" t="s">
        <v>328</v>
      </c>
      <c r="B180" s="217" t="str">
        <f>'Item 20 Lista de Peças c Sinapi'!B148</f>
        <v>CABO SINTENAX DE # 35,0 MM²</v>
      </c>
      <c r="C180" s="90">
        <f>'Item 20 Lista de Peças c Sinapi'!D148</f>
        <v>25.04</v>
      </c>
      <c r="D180" s="216" t="str">
        <f>'Item 20 Lista de Peças c Sinapi'!E148</f>
        <v>m</v>
      </c>
      <c r="E180" s="216">
        <f>'Item 20 Lista de Peças c Sinapi'!F148</f>
        <v>1000</v>
      </c>
      <c r="F180" s="120">
        <f t="shared" si="3"/>
        <v>25040</v>
      </c>
    </row>
    <row r="181" spans="1:6" x14ac:dyDescent="0.25">
      <c r="A181" s="108" t="s">
        <v>330</v>
      </c>
      <c r="B181" s="217" t="str">
        <f>'Item 20 Lista de Peças c Sinapi'!B149</f>
        <v>CABO SINTENAX DE # 50,0 MM²</v>
      </c>
      <c r="C181" s="90">
        <f>'Item 20 Lista de Peças c Sinapi'!D149</f>
        <v>35.69</v>
      </c>
      <c r="D181" s="216" t="str">
        <f>'Item 20 Lista de Peças c Sinapi'!E149</f>
        <v>m</v>
      </c>
      <c r="E181" s="216">
        <f>'Item 20 Lista de Peças c Sinapi'!F149</f>
        <v>1000</v>
      </c>
      <c r="F181" s="120">
        <f t="shared" si="3"/>
        <v>35690</v>
      </c>
    </row>
    <row r="182" spans="1:6" x14ac:dyDescent="0.25">
      <c r="A182" s="108" t="s">
        <v>332</v>
      </c>
      <c r="B182" s="217" t="str">
        <f>'Item 20 Lista de Peças c Sinapi'!B150</f>
        <v>CABO SINTENAX DE # 6,0 MM²</v>
      </c>
      <c r="C182" s="90">
        <f>'Item 20 Lista de Peças c Sinapi'!D150</f>
        <v>4.8499999999999996</v>
      </c>
      <c r="D182" s="216" t="str">
        <f>'Item 20 Lista de Peças c Sinapi'!E150</f>
        <v>m</v>
      </c>
      <c r="E182" s="216">
        <f>'Item 20 Lista de Peças c Sinapi'!F150</f>
        <v>1000</v>
      </c>
      <c r="F182" s="120">
        <f t="shared" si="3"/>
        <v>4850</v>
      </c>
    </row>
    <row r="183" spans="1:6" x14ac:dyDescent="0.25">
      <c r="A183" s="108" t="s">
        <v>334</v>
      </c>
      <c r="B183" s="217" t="str">
        <f>'Item 20 Lista de Peças c Sinapi'!B151</f>
        <v>CABO SINTENAX DE # 70,0 MM²</v>
      </c>
      <c r="C183" s="90">
        <f>'Item 20 Lista de Peças c Sinapi'!D151</f>
        <v>37.39</v>
      </c>
      <c r="D183" s="216" t="str">
        <f>'Item 20 Lista de Peças c Sinapi'!E151</f>
        <v>m</v>
      </c>
      <c r="E183" s="216">
        <f>'Item 20 Lista de Peças c Sinapi'!F151</f>
        <v>1000</v>
      </c>
      <c r="F183" s="120">
        <f t="shared" si="3"/>
        <v>37390</v>
      </c>
    </row>
    <row r="184" spans="1:6" x14ac:dyDescent="0.25">
      <c r="A184" s="108" t="s">
        <v>336</v>
      </c>
      <c r="B184" s="217" t="str">
        <f>'Item 20 Lista de Peças c Sinapi'!B152</f>
        <v xml:space="preserve">CABO SINTENAX DE # 95 MM²  </v>
      </c>
      <c r="C184" s="90">
        <f>'Item 20 Lista de Peças c Sinapi'!D152</f>
        <v>49.68</v>
      </c>
      <c r="D184" s="216" t="str">
        <f>'Item 20 Lista de Peças c Sinapi'!E152</f>
        <v>m</v>
      </c>
      <c r="E184" s="216">
        <f>'Item 20 Lista de Peças c Sinapi'!F152</f>
        <v>1000</v>
      </c>
      <c r="F184" s="120">
        <f t="shared" si="3"/>
        <v>49680</v>
      </c>
    </row>
    <row r="185" spans="1:6" ht="25.5" x14ac:dyDescent="0.25">
      <c r="A185" s="108" t="s">
        <v>338</v>
      </c>
      <c r="B185" s="217" t="str">
        <f>'Item 20 Lista de Peças c Sinapi'!B153</f>
        <v>CAIXA ARSTOP PARA AR CONDICIONADO COM TOMADA DE 20 A</v>
      </c>
      <c r="C185" s="90">
        <f>'Item 20 Lista de Peças c Sinapi'!D153</f>
        <v>17.170000000000002</v>
      </c>
      <c r="D185" s="216" t="str">
        <f>'Item 20 Lista de Peças c Sinapi'!E153</f>
        <v>un</v>
      </c>
      <c r="E185" s="216">
        <f>'Item 20 Lista de Peças c Sinapi'!F153</f>
        <v>300</v>
      </c>
      <c r="F185" s="120">
        <f t="shared" si="3"/>
        <v>5151</v>
      </c>
    </row>
    <row r="186" spans="1:6" x14ac:dyDescent="0.25">
      <c r="A186" s="108" t="s">
        <v>340</v>
      </c>
      <c r="B186" s="217" t="str">
        <f>'Item 20 Lista de Peças c Sinapi'!B154</f>
        <v>CAIXA D'AGUA FIBRA DE VIDRO 1000L</v>
      </c>
      <c r="C186" s="90">
        <f>'Item 20 Lista de Peças c Sinapi'!D154</f>
        <v>332.73</v>
      </c>
      <c r="D186" s="216" t="str">
        <f>'Item 20 Lista de Peças c Sinapi'!E154</f>
        <v>un</v>
      </c>
      <c r="E186" s="216">
        <f>'Item 20 Lista de Peças c Sinapi'!F154</f>
        <v>5</v>
      </c>
      <c r="F186" s="120">
        <f t="shared" si="3"/>
        <v>1663.65</v>
      </c>
    </row>
    <row r="187" spans="1:6" x14ac:dyDescent="0.25">
      <c r="A187" s="108" t="s">
        <v>342</v>
      </c>
      <c r="B187" s="217" t="str">
        <f>'Item 20 Lista de Peças c Sinapi'!B155</f>
        <v>CAIXA D'AGUA FIBRA DE VIDRO 500L</v>
      </c>
      <c r="C187" s="90">
        <f>'Item 20 Lista de Peças c Sinapi'!D155</f>
        <v>242.1</v>
      </c>
      <c r="D187" s="216" t="str">
        <f>'Item 20 Lista de Peças c Sinapi'!E155</f>
        <v>un</v>
      </c>
      <c r="E187" s="216">
        <f>'Item 20 Lista de Peças c Sinapi'!F155</f>
        <v>10</v>
      </c>
      <c r="F187" s="120">
        <f t="shared" si="3"/>
        <v>2421</v>
      </c>
    </row>
    <row r="188" spans="1:6" ht="38.25" x14ac:dyDescent="0.25">
      <c r="A188" s="108" t="s">
        <v>344</v>
      </c>
      <c r="B188" s="217" t="str">
        <f>'Item 20 Lista de Peças c Sinapi'!B156</f>
        <v>CAIXA DE DESCARGA DE PLASTICO EXTERNA, DE 9 L, PUXADOR FIO DE NYLON, NÃO INCLUSO CANO, BOLSA, ENGATE</v>
      </c>
      <c r="C188" s="90">
        <f>'Item 20 Lista de Peças c Sinapi'!D156</f>
        <v>4.4400000000000004</v>
      </c>
      <c r="D188" s="216" t="str">
        <f>'Item 20 Lista de Peças c Sinapi'!E156</f>
        <v>un</v>
      </c>
      <c r="E188" s="216">
        <f>'Item 20 Lista de Peças c Sinapi'!F156</f>
        <v>10</v>
      </c>
      <c r="F188" s="120">
        <f t="shared" si="3"/>
        <v>44.4</v>
      </c>
    </row>
    <row r="189" spans="1:6" ht="38.25" x14ac:dyDescent="0.25">
      <c r="A189" s="108" t="s">
        <v>346</v>
      </c>
      <c r="B189" s="217" t="str">
        <f>'Item 20 Lista de Peças c Sinapi'!B157</f>
        <v>CAIXA DE GORDURA EM PVC, DIAMETRO MINIMO 300 MM, DIAMETRO DE SAIDA 100 MM, CAPACIDADE APROXIMADA 18 L, COM TAMPA</v>
      </c>
      <c r="C189" s="90">
        <f>'Item 20 Lista de Peças c Sinapi'!D157</f>
        <v>136.62</v>
      </c>
      <c r="D189" s="216" t="str">
        <f>'Item 20 Lista de Peças c Sinapi'!E157</f>
        <v>un</v>
      </c>
      <c r="E189" s="216">
        <f>'Item 20 Lista de Peças c Sinapi'!F157</f>
        <v>5</v>
      </c>
      <c r="F189" s="120">
        <f t="shared" si="3"/>
        <v>683.1</v>
      </c>
    </row>
    <row r="190" spans="1:6" ht="76.5" x14ac:dyDescent="0.25">
      <c r="A190" s="108" t="s">
        <v>348</v>
      </c>
      <c r="B190" s="217" t="str">
        <f>'Item 20 Lista de Peças c Sinapi'!B158</f>
        <v>CAIXA DE INCENDIO/ABRIGO PARA MANGUEIRA, DE EMBUTIR/INTERNA, COM 75 X 45 X 17 CM, EM CHAPA DE ACO, PORTA COM VENTILACAO, VISOR COM A INSCRICAO "INCENDIO", SUPORTE/CESTA INTERNA PARA A MANGUEIRA, PINTURA ELETROSTÁTICA VERMELHA</v>
      </c>
      <c r="C190" s="90">
        <f>'Item 20 Lista de Peças c Sinapi'!D158</f>
        <v>163.22</v>
      </c>
      <c r="D190" s="216" t="str">
        <f>'Item 20 Lista de Peças c Sinapi'!E158</f>
        <v>un</v>
      </c>
      <c r="E190" s="216">
        <f>'Item 20 Lista de Peças c Sinapi'!F158</f>
        <v>10</v>
      </c>
      <c r="F190" s="120">
        <f t="shared" si="3"/>
        <v>1632.2</v>
      </c>
    </row>
    <row r="191" spans="1:6" ht="76.5" x14ac:dyDescent="0.25">
      <c r="A191" s="108" t="s">
        <v>350</v>
      </c>
      <c r="B191" s="217" t="str">
        <f>'Item 20 Lista de Peças c Sinapi'!B159</f>
        <v>CAIXA DE INCENDIO/ABRIGO PARA MANGUEIRA, DE EMBUTIR/INTERNA, COM 90 X 60 X 17 CM, EM CHAPA DE ACO, PORTA COM VENTILACAO, VISOR COM A INSCRICAO "INCENDIO",SUPORTE/CESTA INTERNA PARA A MANGUEIRA, PINTURA ELETROSTÁTICA VERMELHA</v>
      </c>
      <c r="C191" s="90">
        <f>'Item 20 Lista de Peças c Sinapi'!D159</f>
        <v>206.46</v>
      </c>
      <c r="D191" s="216" t="str">
        <f>'Item 20 Lista de Peças c Sinapi'!E159</f>
        <v>un</v>
      </c>
      <c r="E191" s="216">
        <f>'Item 20 Lista de Peças c Sinapi'!F159</f>
        <v>10</v>
      </c>
      <c r="F191" s="120">
        <f t="shared" si="3"/>
        <v>2064.6</v>
      </c>
    </row>
    <row r="192" spans="1:6" x14ac:dyDescent="0.25">
      <c r="A192" s="108" t="s">
        <v>351</v>
      </c>
      <c r="B192" s="217" t="str">
        <f>'Item 20 Lista de Peças c Sinapi'!B160</f>
        <v>CAIXA DE PASSAGEM 4" X 2" EM FERRO GALV"</v>
      </c>
      <c r="C192" s="90">
        <f>'Item 20 Lista de Peças c Sinapi'!D160</f>
        <v>0.86</v>
      </c>
      <c r="D192" s="216" t="str">
        <f>'Item 20 Lista de Peças c Sinapi'!E160</f>
        <v>un</v>
      </c>
      <c r="E192" s="216">
        <f>'Item 20 Lista de Peças c Sinapi'!F160</f>
        <v>20</v>
      </c>
      <c r="F192" s="120">
        <f t="shared" si="3"/>
        <v>17.2</v>
      </c>
    </row>
    <row r="193" spans="1:6" x14ac:dyDescent="0.25">
      <c r="A193" s="108" t="s">
        <v>353</v>
      </c>
      <c r="B193" s="217" t="str">
        <f>'Item 20 Lista de Peças c Sinapi'!B161</f>
        <v>CAIXA DE PASSAGEM 4" X 4" EM FERRO GALV"</v>
      </c>
      <c r="C193" s="90">
        <f>'Item 20 Lista de Peças c Sinapi'!D161</f>
        <v>1.82</v>
      </c>
      <c r="D193" s="216" t="str">
        <f>'Item 20 Lista de Peças c Sinapi'!E161</f>
        <v>un</v>
      </c>
      <c r="E193" s="216">
        <f>'Item 20 Lista de Peças c Sinapi'!F161</f>
        <v>20</v>
      </c>
      <c r="F193" s="120">
        <f t="shared" si="3"/>
        <v>36.4</v>
      </c>
    </row>
    <row r="194" spans="1:6" ht="51" x14ac:dyDescent="0.25">
      <c r="A194" s="108" t="s">
        <v>355</v>
      </c>
      <c r="B194" s="217" t="str">
        <f>'Item 20 Lista de Peças c Sinapi'!B162</f>
        <v>CAIXA DE GORDURA EM PVC, DIAMETRO MINIMO 300 MM, DIAMETRO DE SAIDA 100 MM, CAPACIDADE  APROXIMADA 18 LITROS, COM TAMPA</v>
      </c>
      <c r="C194" s="90">
        <f>'Item 20 Lista de Peças c Sinapi'!D162</f>
        <v>351.31</v>
      </c>
      <c r="D194" s="216" t="str">
        <f>'Item 20 Lista de Peças c Sinapi'!E162</f>
        <v>un</v>
      </c>
      <c r="E194" s="216">
        <f>'Item 20 Lista de Peças c Sinapi'!F162</f>
        <v>5</v>
      </c>
      <c r="F194" s="120">
        <f t="shared" si="3"/>
        <v>1756.55</v>
      </c>
    </row>
    <row r="195" spans="1:6" ht="25.5" x14ac:dyDescent="0.25">
      <c r="A195" s="108" t="s">
        <v>357</v>
      </c>
      <c r="B195" s="217" t="str">
        <f>'Item 20 Lista de Peças c Sinapi'!B163</f>
        <v>CAIXA GORDURA SIMPLES CONCRETO PRE MOLDADO CIRCULAR COM TAMPA = 40CM</v>
      </c>
      <c r="C195" s="90">
        <f>'Item 20 Lista de Peças c Sinapi'!D163</f>
        <v>97.41</v>
      </c>
      <c r="D195" s="216" t="str">
        <f>'Item 20 Lista de Peças c Sinapi'!E163</f>
        <v>un</v>
      </c>
      <c r="E195" s="216">
        <f>'Item 20 Lista de Peças c Sinapi'!F163</f>
        <v>5</v>
      </c>
      <c r="F195" s="120">
        <f t="shared" si="3"/>
        <v>487.05</v>
      </c>
    </row>
    <row r="196" spans="1:6" ht="38.25" x14ac:dyDescent="0.25">
      <c r="A196" s="108" t="s">
        <v>358</v>
      </c>
      <c r="B196" s="217" t="str">
        <f>'Item 20 Lista de Peças c Sinapi'!B164</f>
        <v>CAIXA DE INSPECAO, CONCRETO PRE MOLDADO, QUADRADA, COM TAMPA, 30 X 30 CM (L X H), E = *3* CM</v>
      </c>
      <c r="C196" s="90">
        <f>'Item 20 Lista de Peças c Sinapi'!D164</f>
        <v>106.02</v>
      </c>
      <c r="D196" s="216" t="str">
        <f>'Item 20 Lista de Peças c Sinapi'!E164</f>
        <v>un</v>
      </c>
      <c r="E196" s="216">
        <f>'Item 20 Lista de Peças c Sinapi'!F164</f>
        <v>5</v>
      </c>
      <c r="F196" s="120">
        <f t="shared" si="3"/>
        <v>530.1</v>
      </c>
    </row>
    <row r="197" spans="1:6" ht="38.25" x14ac:dyDescent="0.25">
      <c r="A197" s="108" t="s">
        <v>359</v>
      </c>
      <c r="B197" s="217" t="str">
        <f>'Item 20 Lista de Peças c Sinapi'!B165</f>
        <v>CAIXA DE INSPECAO, CONCRETO PRE MOLDADO, QUADRADA, COM TAMPA, 40 X 40 CM (L X H), E = 3 CM</v>
      </c>
      <c r="C197" s="90">
        <f>'Item 20 Lista de Peças c Sinapi'!D165</f>
        <v>194.84</v>
      </c>
      <c r="D197" s="216" t="str">
        <f>'Item 20 Lista de Peças c Sinapi'!E165</f>
        <v>un</v>
      </c>
      <c r="E197" s="216">
        <f>'Item 20 Lista de Peças c Sinapi'!F165</f>
        <v>5</v>
      </c>
      <c r="F197" s="120">
        <f t="shared" si="3"/>
        <v>974.2</v>
      </c>
    </row>
    <row r="198" spans="1:6" ht="38.25" x14ac:dyDescent="0.25">
      <c r="A198" s="108" t="s">
        <v>360</v>
      </c>
      <c r="B198" s="217" t="str">
        <f>'Item 20 Lista de Peças c Sinapi'!B166</f>
        <v>CAIXA DE INSPECAO, CONCRETO PRE MOLDADO, QUADRADA, COM TAMPA, 60 X 60 CM (L X H), E = 5 CM</v>
      </c>
      <c r="C198" s="90">
        <f>'Item 20 Lista de Peças c Sinapi'!D166</f>
        <v>247.57</v>
      </c>
      <c r="D198" s="216" t="str">
        <f>'Item 20 Lista de Peças c Sinapi'!E166</f>
        <v>un</v>
      </c>
      <c r="E198" s="216">
        <f>'Item 20 Lista de Peças c Sinapi'!F166</f>
        <v>5</v>
      </c>
      <c r="F198" s="120">
        <f t="shared" si="3"/>
        <v>1237.8499999999999</v>
      </c>
    </row>
    <row r="199" spans="1:6" ht="38.25" x14ac:dyDescent="0.25">
      <c r="A199" s="108" t="s">
        <v>361</v>
      </c>
      <c r="B199" s="217" t="str">
        <f>'Item 20 Lista de Peças c Sinapi'!B167</f>
        <v>CAIXA INSPECAO EM CONCRETO PARA ATERRAMENTO E PARA RAIOS DIAMETRO = 300 MM</v>
      </c>
      <c r="C199" s="90">
        <f>'Item 20 Lista de Peças c Sinapi'!D167</f>
        <v>63.6</v>
      </c>
      <c r="D199" s="216" t="str">
        <f>'Item 20 Lista de Peças c Sinapi'!E167</f>
        <v>un</v>
      </c>
      <c r="E199" s="216">
        <f>'Item 20 Lista de Peças c Sinapi'!F167</f>
        <v>6</v>
      </c>
      <c r="F199" s="120">
        <f t="shared" si="3"/>
        <v>381.6</v>
      </c>
    </row>
    <row r="200" spans="1:6" ht="38.25" x14ac:dyDescent="0.25">
      <c r="A200" s="108" t="s">
        <v>363</v>
      </c>
      <c r="B200" s="217" t="str">
        <f>'Item 20 Lista de Peças c Sinapi'!B168</f>
        <v>CAIXA INSPECAO EM POLIETILENO PARA ATERRAMENTO E PARA RAIOS DIAMETRO = 300 MM</v>
      </c>
      <c r="C200" s="90">
        <f>'Item 20 Lista de Peças c Sinapi'!D168</f>
        <v>11.36</v>
      </c>
      <c r="D200" s="216" t="str">
        <f>'Item 20 Lista de Peças c Sinapi'!E168</f>
        <v>un</v>
      </c>
      <c r="E200" s="216">
        <f>'Item 20 Lista de Peças c Sinapi'!F168</f>
        <v>7</v>
      </c>
      <c r="F200" s="120">
        <f t="shared" si="3"/>
        <v>79.52</v>
      </c>
    </row>
    <row r="201" spans="1:6" ht="25.5" x14ac:dyDescent="0.25">
      <c r="A201" s="108" t="s">
        <v>365</v>
      </c>
      <c r="B201" s="217" t="str">
        <f>'Item 20 Lista de Peças c Sinapi'!B169</f>
        <v>CAIXA PASSAGEM METALICA 15 X 15 X 10CM P/ INST ELETRICA</v>
      </c>
      <c r="C201" s="90">
        <f>'Item 20 Lista de Peças c Sinapi'!D169</f>
        <v>12.31</v>
      </c>
      <c r="D201" s="216" t="str">
        <f>'Item 20 Lista de Peças c Sinapi'!E169</f>
        <v>un</v>
      </c>
      <c r="E201" s="216">
        <f>'Item 20 Lista de Peças c Sinapi'!F169</f>
        <v>20</v>
      </c>
      <c r="F201" s="120">
        <f t="shared" si="3"/>
        <v>246.2</v>
      </c>
    </row>
    <row r="202" spans="1:6" ht="25.5" x14ac:dyDescent="0.25">
      <c r="A202" s="108" t="s">
        <v>367</v>
      </c>
      <c r="B202" s="217" t="str">
        <f>'Item 20 Lista de Peças c Sinapi'!B170</f>
        <v>CAIXA PASSAGEM METALICA 35 X 35 X 12CM P/ INST ELETRICA</v>
      </c>
      <c r="C202" s="90">
        <f>'Item 20 Lista de Peças c Sinapi'!D170</f>
        <v>40.43</v>
      </c>
      <c r="D202" s="216" t="str">
        <f>'Item 20 Lista de Peças c Sinapi'!E170</f>
        <v>un</v>
      </c>
      <c r="E202" s="216">
        <f>'Item 20 Lista de Peças c Sinapi'!F170</f>
        <v>20</v>
      </c>
      <c r="F202" s="120">
        <f t="shared" si="3"/>
        <v>808.6</v>
      </c>
    </row>
    <row r="203" spans="1:6" x14ac:dyDescent="0.25">
      <c r="A203" s="108" t="s">
        <v>369</v>
      </c>
      <c r="B203" s="217" t="str">
        <f>'Item 20 Lista de Peças c Sinapi'!B171</f>
        <v>CAIXA PVC 4" X 2" P/ ELETRODUTO</v>
      </c>
      <c r="C203" s="90">
        <f>'Item 20 Lista de Peças c Sinapi'!D171</f>
        <v>1.35</v>
      </c>
      <c r="D203" s="216" t="str">
        <f>'Item 20 Lista de Peças c Sinapi'!E171</f>
        <v>un</v>
      </c>
      <c r="E203" s="216">
        <f>'Item 20 Lista de Peças c Sinapi'!F171</f>
        <v>20</v>
      </c>
      <c r="F203" s="120">
        <f t="shared" si="3"/>
        <v>27</v>
      </c>
    </row>
    <row r="204" spans="1:6" x14ac:dyDescent="0.25">
      <c r="A204" s="108" t="s">
        <v>371</v>
      </c>
      <c r="B204" s="217" t="str">
        <f>'Item 20 Lista de Peças c Sinapi'!B172</f>
        <v>CAIXA PVC 4" X 4" P/ ELETRODUTO</v>
      </c>
      <c r="C204" s="90">
        <f>'Item 20 Lista de Peças c Sinapi'!D172</f>
        <v>2.69</v>
      </c>
      <c r="D204" s="216" t="str">
        <f>'Item 20 Lista de Peças c Sinapi'!E172</f>
        <v>un</v>
      </c>
      <c r="E204" s="216">
        <f>'Item 20 Lista de Peças c Sinapi'!F172</f>
        <v>20</v>
      </c>
      <c r="F204" s="120">
        <f t="shared" si="3"/>
        <v>53.8</v>
      </c>
    </row>
    <row r="205" spans="1:6" x14ac:dyDescent="0.25">
      <c r="A205" s="108" t="s">
        <v>373</v>
      </c>
      <c r="B205" s="217" t="str">
        <f>'Item 20 Lista de Peças c Sinapi'!B173</f>
        <v>CAIXA PVC OCTOGONAL - 4"X4"</v>
      </c>
      <c r="C205" s="90">
        <f>'Item 20 Lista de Peças c Sinapi'!D173</f>
        <v>3.49</v>
      </c>
      <c r="D205" s="216" t="str">
        <f>'Item 20 Lista de Peças c Sinapi'!E173</f>
        <v>un</v>
      </c>
      <c r="E205" s="216">
        <f>'Item 20 Lista de Peças c Sinapi'!F173</f>
        <v>20</v>
      </c>
      <c r="F205" s="120">
        <f t="shared" si="3"/>
        <v>69.8</v>
      </c>
    </row>
    <row r="206" spans="1:6" ht="25.5" x14ac:dyDescent="0.25">
      <c r="A206" s="108" t="s">
        <v>375</v>
      </c>
      <c r="B206" s="217" t="str">
        <f>'Item 20 Lista de Peças c Sinapi'!B174</f>
        <v>CAIXA SIFONADA PVC 100 X 100 X 40MM C/ GRELHA REDONDA BRANCA</v>
      </c>
      <c r="C206" s="90">
        <f>'Item 20 Lista de Peças c Sinapi'!D174</f>
        <v>10.53</v>
      </c>
      <c r="D206" s="216" t="str">
        <f>'Item 20 Lista de Peças c Sinapi'!E174</f>
        <v>un</v>
      </c>
      <c r="E206" s="216">
        <f>'Item 20 Lista de Peças c Sinapi'!F174</f>
        <v>20</v>
      </c>
      <c r="F206" s="120">
        <f t="shared" si="3"/>
        <v>210.6</v>
      </c>
    </row>
    <row r="207" spans="1:6" ht="25.5" x14ac:dyDescent="0.25">
      <c r="A207" s="108" t="s">
        <v>377</v>
      </c>
      <c r="B207" s="217" t="str">
        <f>'Item 20 Lista de Peças c Sinapi'!B175</f>
        <v>CAIXA SIFONADA PVC 100 X 100 X 50MM C/ GRELHA REDONDA BRANCA</v>
      </c>
      <c r="C207" s="90">
        <f>'Item 20 Lista de Peças c Sinapi'!D175</f>
        <v>10.68</v>
      </c>
      <c r="D207" s="216" t="str">
        <f>'Item 20 Lista de Peças c Sinapi'!E175</f>
        <v>un</v>
      </c>
      <c r="E207" s="216">
        <f>'Item 20 Lista de Peças c Sinapi'!F175</f>
        <v>20</v>
      </c>
      <c r="F207" s="120">
        <f t="shared" si="3"/>
        <v>213.6</v>
      </c>
    </row>
    <row r="208" spans="1:6" ht="25.5" x14ac:dyDescent="0.25">
      <c r="A208" s="108" t="s">
        <v>379</v>
      </c>
      <c r="B208" s="217" t="str">
        <f>'Item 20 Lista de Peças c Sinapi'!B176</f>
        <v>CAIXA SIFONADA PVC 150 X 150 X 50MM C/ GRELHA QUADRADA BRANCA</v>
      </c>
      <c r="C208" s="90">
        <f>'Item 20 Lista de Peças c Sinapi'!D176</f>
        <v>24.88</v>
      </c>
      <c r="D208" s="216" t="str">
        <f>'Item 20 Lista de Peças c Sinapi'!E176</f>
        <v>un</v>
      </c>
      <c r="E208" s="216">
        <f>'Item 20 Lista de Peças c Sinapi'!F176</f>
        <v>20</v>
      </c>
      <c r="F208" s="120">
        <f t="shared" si="3"/>
        <v>497.6</v>
      </c>
    </row>
    <row r="209" spans="1:6" ht="25.5" x14ac:dyDescent="0.25">
      <c r="A209" s="108" t="s">
        <v>381</v>
      </c>
      <c r="B209" s="217" t="str">
        <f>'Item 20 Lista de Peças c Sinapi'!B177</f>
        <v>CAIXA SIFONADA PVC 150 X 150 X 50MM C/ TAMPA CEGA QUADRADA BRANCA</v>
      </c>
      <c r="C209" s="90">
        <f>'Item 20 Lista de Peças c Sinapi'!D177</f>
        <v>24.67</v>
      </c>
      <c r="D209" s="216" t="str">
        <f>'Item 20 Lista de Peças c Sinapi'!E177</f>
        <v>un</v>
      </c>
      <c r="E209" s="216">
        <f>'Item 20 Lista de Peças c Sinapi'!F177</f>
        <v>20</v>
      </c>
      <c r="F209" s="120">
        <f t="shared" si="3"/>
        <v>493.4</v>
      </c>
    </row>
    <row r="210" spans="1:6" ht="25.5" x14ac:dyDescent="0.25">
      <c r="A210" s="108" t="s">
        <v>383</v>
      </c>
      <c r="B210" s="217" t="str">
        <f>'Item 20 Lista de Peças c Sinapi'!B178</f>
        <v>CAIXA SIFONADA PVC 150 X 185 X 75MM C/ GRELHA QUADRADA BRANCA</v>
      </c>
      <c r="C210" s="90">
        <f>'Item 20 Lista de Peças c Sinapi'!D178</f>
        <v>33.64</v>
      </c>
      <c r="D210" s="216" t="str">
        <f>'Item 20 Lista de Peças c Sinapi'!E178</f>
        <v>un</v>
      </c>
      <c r="E210" s="216">
        <f>'Item 20 Lista de Peças c Sinapi'!F178</f>
        <v>20</v>
      </c>
      <c r="F210" s="120">
        <f t="shared" si="3"/>
        <v>672.8</v>
      </c>
    </row>
    <row r="211" spans="1:6" x14ac:dyDescent="0.25">
      <c r="A211" s="108" t="s">
        <v>384</v>
      </c>
      <c r="B211" s="217" t="str">
        <f>'Item 20 Lista de Peças c Sinapi'!B179</f>
        <v>CAL HIDRATADA PARA ARGAMASSA</v>
      </c>
      <c r="C211" s="90">
        <f>'Item 20 Lista de Peças c Sinapi'!D179</f>
        <v>0.72</v>
      </c>
      <c r="D211" s="216" t="str">
        <f>'Item 20 Lista de Peças c Sinapi'!E179</f>
        <v>Kg</v>
      </c>
      <c r="E211" s="216">
        <f>'Item 20 Lista de Peças c Sinapi'!F179</f>
        <v>30</v>
      </c>
      <c r="F211" s="120">
        <f t="shared" si="3"/>
        <v>21.6</v>
      </c>
    </row>
    <row r="212" spans="1:6" x14ac:dyDescent="0.25">
      <c r="A212" s="108" t="s">
        <v>386</v>
      </c>
      <c r="B212" s="217" t="str">
        <f>'Item 20 Lista de Peças c Sinapi'!B180</f>
        <v>CAL VIRGEM COMUM PARA ARGAMASSAS</v>
      </c>
      <c r="C212" s="90">
        <f>'Item 20 Lista de Peças c Sinapi'!D180</f>
        <v>0.61</v>
      </c>
      <c r="D212" s="216" t="str">
        <f>'Item 20 Lista de Peças c Sinapi'!E180</f>
        <v>Kg</v>
      </c>
      <c r="E212" s="216">
        <f>'Item 20 Lista de Peças c Sinapi'!F180</f>
        <v>30</v>
      </c>
      <c r="F212" s="120">
        <f t="shared" si="3"/>
        <v>18.3</v>
      </c>
    </row>
    <row r="213" spans="1:6" ht="25.5" x14ac:dyDescent="0.25">
      <c r="A213" s="108" t="s">
        <v>388</v>
      </c>
      <c r="B213" s="217" t="str">
        <f>'Item 20 Lista de Peças c Sinapi'!B181</f>
        <v>CALHA CHAPA GALVANIZADA NUM 24 L /26= 33CM</v>
      </c>
      <c r="C213" s="90">
        <f>'Item 20 Lista de Peças c Sinapi'!D181</f>
        <v>15.75</v>
      </c>
      <c r="D213" s="216" t="str">
        <f>'Item 20 Lista de Peças c Sinapi'!E181</f>
        <v>un</v>
      </c>
      <c r="E213" s="216">
        <f>'Item 20 Lista de Peças c Sinapi'!F181</f>
        <v>50</v>
      </c>
      <c r="F213" s="120">
        <f t="shared" si="3"/>
        <v>787.5</v>
      </c>
    </row>
    <row r="214" spans="1:6" ht="25.5" x14ac:dyDescent="0.25">
      <c r="A214" s="108" t="s">
        <v>390</v>
      </c>
      <c r="B214" s="217" t="str">
        <f>'Item 20 Lista de Peças c Sinapi'!B182</f>
        <v>CALHA CHAPA GALVANIZADA NUM 24 L/26= 50CM</v>
      </c>
      <c r="C214" s="90">
        <f>'Item 20 Lista de Peças c Sinapi'!D182</f>
        <v>18.77</v>
      </c>
      <c r="D214" s="216" t="str">
        <f>'Item 20 Lista de Peças c Sinapi'!E182</f>
        <v>un</v>
      </c>
      <c r="E214" s="216">
        <f>'Item 20 Lista de Peças c Sinapi'!F182</f>
        <v>50</v>
      </c>
      <c r="F214" s="120">
        <f t="shared" si="3"/>
        <v>938.5</v>
      </c>
    </row>
    <row r="215" spans="1:6" ht="25.5" x14ac:dyDescent="0.25">
      <c r="A215" s="108" t="s">
        <v>392</v>
      </c>
      <c r="B215" s="217" t="str">
        <f>'Item 20 Lista de Peças c Sinapi'!B183</f>
        <v>CALHA CHAPA GALVANIZADA NUM 26 L = 35CM/33</v>
      </c>
      <c r="C215" s="90">
        <f>'Item 20 Lista de Peças c Sinapi'!D183</f>
        <v>15.75</v>
      </c>
      <c r="D215" s="216" t="str">
        <f>'Item 20 Lista de Peças c Sinapi'!E183</f>
        <v>un</v>
      </c>
      <c r="E215" s="216">
        <f>'Item 20 Lista de Peças c Sinapi'!F183</f>
        <v>50</v>
      </c>
      <c r="F215" s="120">
        <f t="shared" si="3"/>
        <v>787.5</v>
      </c>
    </row>
    <row r="216" spans="1:6" ht="25.5" x14ac:dyDescent="0.25">
      <c r="A216" s="108" t="s">
        <v>394</v>
      </c>
      <c r="B216" s="217" t="str">
        <f>'Item 20 Lista de Peças c Sinapi'!B184</f>
        <v>CALHA P/LUMINÁRIAS  SOBREPOR P/ 2 - LÂMPADAS DE 20W/18 W</v>
      </c>
      <c r="C216" s="90">
        <f>'Item 20 Lista de Peças c Sinapi'!D184</f>
        <v>16.100000000000001</v>
      </c>
      <c r="D216" s="216" t="str">
        <f>'Item 20 Lista de Peças c Sinapi'!E184</f>
        <v>un</v>
      </c>
      <c r="E216" s="216">
        <f>'Item 20 Lista de Peças c Sinapi'!F184</f>
        <v>100</v>
      </c>
      <c r="F216" s="120">
        <f t="shared" si="3"/>
        <v>1610</v>
      </c>
    </row>
    <row r="217" spans="1:6" ht="25.5" x14ac:dyDescent="0.25">
      <c r="A217" s="108" t="s">
        <v>396</v>
      </c>
      <c r="B217" s="217" t="str">
        <f>'Item 20 Lista de Peças c Sinapi'!B185</f>
        <v>CALHA P/LUMINÁRIAS SOBREPOR - 2 LÂMPADAS DE 40W/36W</v>
      </c>
      <c r="C217" s="90">
        <f>'Item 20 Lista de Peças c Sinapi'!D185</f>
        <v>21.08</v>
      </c>
      <c r="D217" s="216" t="str">
        <f>'Item 20 Lista de Peças c Sinapi'!E185</f>
        <v>un</v>
      </c>
      <c r="E217" s="216">
        <f>'Item 20 Lista de Peças c Sinapi'!F185</f>
        <v>100</v>
      </c>
      <c r="F217" s="120">
        <f t="shared" si="3"/>
        <v>2108</v>
      </c>
    </row>
    <row r="218" spans="1:6" ht="25.5" x14ac:dyDescent="0.25">
      <c r="A218" s="108" t="s">
        <v>398</v>
      </c>
      <c r="B218" s="217" t="str">
        <f>'Item 20 Lista de Peças c Sinapi'!B186</f>
        <v>CANTONEIRA FERRO GALVANIZADO DE ABAS IGUAIS, 1 ½ X ¼ “, 3,40 kg/m</v>
      </c>
      <c r="C218" s="90">
        <f>'Item 20 Lista de Peças c Sinapi'!D186</f>
        <v>18.2</v>
      </c>
      <c r="D218" s="216" t="str">
        <f>'Item 20 Lista de Peças c Sinapi'!E186</f>
        <v>m</v>
      </c>
      <c r="E218" s="216">
        <f>'Item 20 Lista de Peças c Sinapi'!F186</f>
        <v>100</v>
      </c>
      <c r="F218" s="120">
        <f t="shared" si="3"/>
        <v>1820</v>
      </c>
    </row>
    <row r="219" spans="1:6" ht="25.5" x14ac:dyDescent="0.25">
      <c r="A219" s="108" t="s">
        <v>400</v>
      </c>
      <c r="B219" s="217" t="str">
        <f>'Item 20 Lista de Peças c Sinapi'!B187</f>
        <v>CANTONEIRA FERRO GALVANIZADO DE ABAS IGUAIS, 1 X 1/8”, 1,20 kg/m</v>
      </c>
      <c r="C219" s="90">
        <f>'Item 20 Lista de Peças c Sinapi'!D187</f>
        <v>6.75</v>
      </c>
      <c r="D219" s="216" t="str">
        <f>'Item 20 Lista de Peças c Sinapi'!E187</f>
        <v>m</v>
      </c>
      <c r="E219" s="216">
        <f>'Item 20 Lista de Peças c Sinapi'!F187</f>
        <v>100</v>
      </c>
      <c r="F219" s="120">
        <f t="shared" si="3"/>
        <v>675</v>
      </c>
    </row>
    <row r="220" spans="1:6" ht="25.5" x14ac:dyDescent="0.25">
      <c r="A220" s="108" t="s">
        <v>402</v>
      </c>
      <c r="B220" s="217" t="str">
        <f>'Item 20 Lista de Peças c Sinapi'!B188</f>
        <v>CANTONEIRA FERRO GALVANIZADO DE ABAS IGUAIS, 2 X 3/8, 6,9 kg/m</v>
      </c>
      <c r="C220" s="90">
        <f>'Item 20 Lista de Peças c Sinapi'!D188</f>
        <v>40.86</v>
      </c>
      <c r="D220" s="216" t="str">
        <f>'Item 20 Lista de Peças c Sinapi'!E188</f>
        <v>m</v>
      </c>
      <c r="E220" s="216">
        <f>'Item 20 Lista de Peças c Sinapi'!F188</f>
        <v>100</v>
      </c>
      <c r="F220" s="120">
        <f t="shared" si="3"/>
        <v>4086</v>
      </c>
    </row>
    <row r="221" spans="1:6" ht="25.5" x14ac:dyDescent="0.25">
      <c r="A221" s="108" t="s">
        <v>404</v>
      </c>
      <c r="B221" s="217" t="str">
        <f>'Item 20 Lista de Peças c Sinapi'!B189</f>
        <v>CAP (TAMPÃO) OU PLUG (BUJÃO) PVC P/ESG. D=75MM  - SOLD.</v>
      </c>
      <c r="C221" s="90">
        <f>'Item 20 Lista de Peças c Sinapi'!D189</f>
        <v>3.86</v>
      </c>
      <c r="D221" s="216" t="str">
        <f>'Item 20 Lista de Peças c Sinapi'!E189</f>
        <v>un</v>
      </c>
      <c r="E221" s="216">
        <f>'Item 20 Lista de Peças c Sinapi'!F189</f>
        <v>10</v>
      </c>
      <c r="F221" s="120">
        <f t="shared" si="3"/>
        <v>38.6</v>
      </c>
    </row>
    <row r="222" spans="1:6" ht="25.5" x14ac:dyDescent="0.25">
      <c r="A222" s="108" t="s">
        <v>406</v>
      </c>
      <c r="B222" s="217" t="str">
        <f>'Item 20 Lista de Peças c Sinapi'!B190</f>
        <v>CAP (TAMPÃO) OU PLUG (BUJÃO) PVC P/ESG.D=100MM SOLD.</v>
      </c>
      <c r="C222" s="90">
        <f>'Item 20 Lista de Peças c Sinapi'!D190</f>
        <v>5.0999999999999996</v>
      </c>
      <c r="D222" s="216" t="str">
        <f>'Item 20 Lista de Peças c Sinapi'!E190</f>
        <v>un</v>
      </c>
      <c r="E222" s="216">
        <f>'Item 20 Lista de Peças c Sinapi'!F190</f>
        <v>10</v>
      </c>
      <c r="F222" s="120">
        <f t="shared" si="3"/>
        <v>51</v>
      </c>
    </row>
    <row r="223" spans="1:6" ht="25.5" x14ac:dyDescent="0.25">
      <c r="A223" s="108" t="s">
        <v>408</v>
      </c>
      <c r="B223" s="217" t="str">
        <f>'Item 20 Lista de Peças c Sinapi'!B191</f>
        <v>CAP (TAMPÃO) OU PLUG (BUJÃO) PVC P/ESG.D=50MM-SOLD.</v>
      </c>
      <c r="C223" s="90">
        <f>'Item 20 Lista de Peças c Sinapi'!D191</f>
        <v>2.31</v>
      </c>
      <c r="D223" s="216" t="str">
        <f>'Item 20 Lista de Peças c Sinapi'!E191</f>
        <v>un</v>
      </c>
      <c r="E223" s="216">
        <f>'Item 20 Lista de Peças c Sinapi'!F191</f>
        <v>10</v>
      </c>
      <c r="F223" s="120">
        <f t="shared" si="3"/>
        <v>23.1</v>
      </c>
    </row>
    <row r="224" spans="1:6" x14ac:dyDescent="0.25">
      <c r="A224" s="108" t="s">
        <v>410</v>
      </c>
      <c r="B224" s="217" t="str">
        <f>'Item 20 Lista de Peças c Sinapi'!B192</f>
        <v>CAP PVC C/ROSCA P/AGUA FRIA PREDIAL 1 1/2"</v>
      </c>
      <c r="C224" s="90">
        <f>'Item 20 Lista de Peças c Sinapi'!D192</f>
        <v>8.14</v>
      </c>
      <c r="D224" s="216" t="str">
        <f>'Item 20 Lista de Peças c Sinapi'!E192</f>
        <v>un</v>
      </c>
      <c r="E224" s="216">
        <f>'Item 20 Lista de Peças c Sinapi'!F192</f>
        <v>15</v>
      </c>
      <c r="F224" s="120">
        <f t="shared" si="3"/>
        <v>122.1</v>
      </c>
    </row>
    <row r="225" spans="1:6" x14ac:dyDescent="0.25">
      <c r="A225" s="108" t="s">
        <v>412</v>
      </c>
      <c r="B225" s="217" t="str">
        <f>'Item 20 Lista de Peças c Sinapi'!B193</f>
        <v>CAP PVC C/ROSCA P/AGUA FRIA PREDIAL 1 1/4"</v>
      </c>
      <c r="C225" s="90">
        <f>'Item 20 Lista de Peças c Sinapi'!D193</f>
        <v>7.89</v>
      </c>
      <c r="D225" s="216" t="str">
        <f>'Item 20 Lista de Peças c Sinapi'!E193</f>
        <v>un</v>
      </c>
      <c r="E225" s="216">
        <f>'Item 20 Lista de Peças c Sinapi'!F193</f>
        <v>15</v>
      </c>
      <c r="F225" s="120">
        <f t="shared" si="3"/>
        <v>118.35</v>
      </c>
    </row>
    <row r="226" spans="1:6" x14ac:dyDescent="0.25">
      <c r="A226" s="108" t="s">
        <v>414</v>
      </c>
      <c r="B226" s="217" t="str">
        <f>'Item 20 Lista de Peças c Sinapi'!B194</f>
        <v>CAP PVC C/ROSCA P/AGUA FRIA PREDIAL 1"</v>
      </c>
      <c r="C226" s="90">
        <f>'Item 20 Lista de Peças c Sinapi'!D194</f>
        <v>2.71</v>
      </c>
      <c r="D226" s="216" t="str">
        <f>'Item 20 Lista de Peças c Sinapi'!E194</f>
        <v>un</v>
      </c>
      <c r="E226" s="216">
        <f>'Item 20 Lista de Peças c Sinapi'!F194</f>
        <v>15</v>
      </c>
      <c r="F226" s="120">
        <f t="shared" si="3"/>
        <v>40.65</v>
      </c>
    </row>
    <row r="227" spans="1:6" x14ac:dyDescent="0.25">
      <c r="A227" s="108" t="s">
        <v>416</v>
      </c>
      <c r="B227" s="217" t="str">
        <f>'Item 20 Lista de Peças c Sinapi'!B195</f>
        <v>CAP PVC C/ROSCA P/AGUA FRIA PREDIAL 1/2"</v>
      </c>
      <c r="C227" s="90">
        <f>'Item 20 Lista de Peças c Sinapi'!D195</f>
        <v>1</v>
      </c>
      <c r="D227" s="216" t="str">
        <f>'Item 20 Lista de Peças c Sinapi'!E195</f>
        <v>un</v>
      </c>
      <c r="E227" s="216">
        <f>'Item 20 Lista de Peças c Sinapi'!F195</f>
        <v>15</v>
      </c>
      <c r="F227" s="120">
        <f t="shared" si="3"/>
        <v>15</v>
      </c>
    </row>
    <row r="228" spans="1:6" x14ac:dyDescent="0.25">
      <c r="A228" s="108" t="s">
        <v>418</v>
      </c>
      <c r="B228" s="217" t="str">
        <f>'Item 20 Lista de Peças c Sinapi'!B196</f>
        <v>CAP PVC C/ROSCA P/AGUA FRIA PREDIAL 2"</v>
      </c>
      <c r="C228" s="90">
        <f>'Item 20 Lista de Peças c Sinapi'!D196</f>
        <v>8.2799999999999994</v>
      </c>
      <c r="D228" s="216" t="str">
        <f>'Item 20 Lista de Peças c Sinapi'!E196</f>
        <v>un</v>
      </c>
      <c r="E228" s="216">
        <f>'Item 20 Lista de Peças c Sinapi'!F196</f>
        <v>15</v>
      </c>
      <c r="F228" s="120">
        <f t="shared" ref="F228:F291" si="4">ROUND(E228*C228,2)</f>
        <v>124.2</v>
      </c>
    </row>
    <row r="229" spans="1:6" x14ac:dyDescent="0.25">
      <c r="A229" s="108" t="s">
        <v>420</v>
      </c>
      <c r="B229" s="217" t="str">
        <f>'Item 20 Lista de Peças c Sinapi'!B197</f>
        <v>CAP PVC C/ROSCA P/AGUA FRIA PREDIAL 3"</v>
      </c>
      <c r="C229" s="90">
        <f>'Item 20 Lista de Peças c Sinapi'!D197</f>
        <v>20.97</v>
      </c>
      <c r="D229" s="216" t="str">
        <f>'Item 20 Lista de Peças c Sinapi'!E197</f>
        <v>un</v>
      </c>
      <c r="E229" s="216">
        <f>'Item 20 Lista de Peças c Sinapi'!F197</f>
        <v>15</v>
      </c>
      <c r="F229" s="120">
        <f t="shared" si="4"/>
        <v>314.55</v>
      </c>
    </row>
    <row r="230" spans="1:6" x14ac:dyDescent="0.25">
      <c r="A230" s="108" t="s">
        <v>422</v>
      </c>
      <c r="B230" s="217" t="str">
        <f>'Item 20 Lista de Peças c Sinapi'!B198</f>
        <v>CAP PVC C/ROSCA P/AGUA FRIA PREDIAL 3/4"</v>
      </c>
      <c r="C230" s="90">
        <f>'Item 20 Lista de Peças c Sinapi'!D198</f>
        <v>1.49</v>
      </c>
      <c r="D230" s="216" t="str">
        <f>'Item 20 Lista de Peças c Sinapi'!E198</f>
        <v>un</v>
      </c>
      <c r="E230" s="216">
        <f>'Item 20 Lista de Peças c Sinapi'!F198</f>
        <v>15</v>
      </c>
      <c r="F230" s="120">
        <f t="shared" si="4"/>
        <v>22.35</v>
      </c>
    </row>
    <row r="231" spans="1:6" x14ac:dyDescent="0.25">
      <c r="A231" s="108" t="s">
        <v>424</v>
      </c>
      <c r="B231" s="217" t="str">
        <f>'Item 20 Lista de Peças c Sinapi'!B199</f>
        <v>CAP PVC SOLD P/ AGUA FRIA PREDIAL 20 MM</v>
      </c>
      <c r="C231" s="90">
        <f>'Item 20 Lista de Peças c Sinapi'!D199</f>
        <v>0.72</v>
      </c>
      <c r="D231" s="216" t="str">
        <f>'Item 20 Lista de Peças c Sinapi'!E199</f>
        <v>un</v>
      </c>
      <c r="E231" s="216">
        <f>'Item 20 Lista de Peças c Sinapi'!F199</f>
        <v>15</v>
      </c>
      <c r="F231" s="120">
        <f t="shared" si="4"/>
        <v>10.8</v>
      </c>
    </row>
    <row r="232" spans="1:6" x14ac:dyDescent="0.25">
      <c r="A232" s="108" t="s">
        <v>426</v>
      </c>
      <c r="B232" s="217" t="str">
        <f>'Item 20 Lista de Peças c Sinapi'!B200</f>
        <v>CAP PVC SOLD P/ AGUA FRIA PREDIAL 25 MM</v>
      </c>
      <c r="C232" s="90">
        <f>'Item 20 Lista de Peças c Sinapi'!D200</f>
        <v>0.83</v>
      </c>
      <c r="D232" s="216" t="str">
        <f>'Item 20 Lista de Peças c Sinapi'!E200</f>
        <v>un</v>
      </c>
      <c r="E232" s="216">
        <f>'Item 20 Lista de Peças c Sinapi'!F200</f>
        <v>15</v>
      </c>
      <c r="F232" s="120">
        <f t="shared" si="4"/>
        <v>12.45</v>
      </c>
    </row>
    <row r="233" spans="1:6" x14ac:dyDescent="0.25">
      <c r="A233" s="108" t="s">
        <v>428</v>
      </c>
      <c r="B233" s="217" t="str">
        <f>'Item 20 Lista de Peças c Sinapi'!B201</f>
        <v>CAP PVC SOLD P/ AGUA FRIA PREDIAL 32 MM</v>
      </c>
      <c r="C233" s="90">
        <f>'Item 20 Lista de Peças c Sinapi'!D201</f>
        <v>1.44</v>
      </c>
      <c r="D233" s="216" t="str">
        <f>'Item 20 Lista de Peças c Sinapi'!E201</f>
        <v>un</v>
      </c>
      <c r="E233" s="216">
        <f>'Item 20 Lista de Peças c Sinapi'!F201</f>
        <v>15</v>
      </c>
      <c r="F233" s="120">
        <f t="shared" si="4"/>
        <v>21.6</v>
      </c>
    </row>
    <row r="234" spans="1:6" x14ac:dyDescent="0.25">
      <c r="A234" s="108" t="s">
        <v>430</v>
      </c>
      <c r="B234" s="217" t="str">
        <f>'Item 20 Lista de Peças c Sinapi'!B202</f>
        <v>CAP PVC SOLD P/ AGUA FRIA PREDIAL 40 MM</v>
      </c>
      <c r="C234" s="90">
        <f>'Item 20 Lista de Peças c Sinapi'!D202</f>
        <v>2.79</v>
      </c>
      <c r="D234" s="216" t="str">
        <f>'Item 20 Lista de Peças c Sinapi'!E202</f>
        <v>un</v>
      </c>
      <c r="E234" s="216">
        <f>'Item 20 Lista de Peças c Sinapi'!F202</f>
        <v>15</v>
      </c>
      <c r="F234" s="120">
        <f t="shared" si="4"/>
        <v>41.85</v>
      </c>
    </row>
    <row r="235" spans="1:6" x14ac:dyDescent="0.25">
      <c r="A235" s="108" t="s">
        <v>432</v>
      </c>
      <c r="B235" s="217" t="str">
        <f>'Item 20 Lista de Peças c Sinapi'!B203</f>
        <v>CAP PVC SOLD P/ AGUA FRIA PREDIAL 50 MM</v>
      </c>
      <c r="C235" s="90">
        <f>'Item 20 Lista de Peças c Sinapi'!D203</f>
        <v>5.28</v>
      </c>
      <c r="D235" s="216" t="str">
        <f>'Item 20 Lista de Peças c Sinapi'!E203</f>
        <v>un</v>
      </c>
      <c r="E235" s="216">
        <f>'Item 20 Lista de Peças c Sinapi'!F203</f>
        <v>15</v>
      </c>
      <c r="F235" s="120">
        <f t="shared" si="4"/>
        <v>79.2</v>
      </c>
    </row>
    <row r="236" spans="1:6" x14ac:dyDescent="0.25">
      <c r="A236" s="108" t="s">
        <v>434</v>
      </c>
      <c r="B236" s="217" t="str">
        <f>'Item 20 Lista de Peças c Sinapi'!B204</f>
        <v>CAP PVC SOLD P/ AGUA FRIA PREDIAL 60 MM</v>
      </c>
      <c r="C236" s="90">
        <f>'Item 20 Lista de Peças c Sinapi'!D204</f>
        <v>7.95</v>
      </c>
      <c r="D236" s="216" t="str">
        <f>'Item 20 Lista de Peças c Sinapi'!E204</f>
        <v>un</v>
      </c>
      <c r="E236" s="216">
        <f>'Item 20 Lista de Peças c Sinapi'!F204</f>
        <v>15</v>
      </c>
      <c r="F236" s="120">
        <f t="shared" si="4"/>
        <v>119.25</v>
      </c>
    </row>
    <row r="237" spans="1:6" x14ac:dyDescent="0.25">
      <c r="A237" s="108" t="s">
        <v>436</v>
      </c>
      <c r="B237" s="217" t="str">
        <f>'Item 20 Lista de Peças c Sinapi'!B205</f>
        <v>CAP PVC SOLD P/ AGUA FRIA PREDIAL 75 MM</v>
      </c>
      <c r="C237" s="90">
        <f>'Item 20 Lista de Peças c Sinapi'!D205</f>
        <v>14.46</v>
      </c>
      <c r="D237" s="216" t="str">
        <f>'Item 20 Lista de Peças c Sinapi'!E205</f>
        <v>un</v>
      </c>
      <c r="E237" s="216">
        <f>'Item 20 Lista de Peças c Sinapi'!F205</f>
        <v>15</v>
      </c>
      <c r="F237" s="120">
        <f t="shared" si="4"/>
        <v>216.9</v>
      </c>
    </row>
    <row r="238" spans="1:6" x14ac:dyDescent="0.25">
      <c r="A238" s="108" t="s">
        <v>438</v>
      </c>
      <c r="B238" s="217" t="str">
        <f>'Item 20 Lista de Peças c Sinapi'!B206</f>
        <v>CAP PVC SOLD P/ ESG PREDIAL DN 100 MM</v>
      </c>
      <c r="C238" s="90">
        <f>'Item 20 Lista de Peças c Sinapi'!D206</f>
        <v>5.0999999999999996</v>
      </c>
      <c r="D238" s="216" t="str">
        <f>'Item 20 Lista de Peças c Sinapi'!E206</f>
        <v>un</v>
      </c>
      <c r="E238" s="216">
        <f>'Item 20 Lista de Peças c Sinapi'!F206</f>
        <v>15</v>
      </c>
      <c r="F238" s="120">
        <f t="shared" si="4"/>
        <v>76.5</v>
      </c>
    </row>
    <row r="239" spans="1:6" x14ac:dyDescent="0.25">
      <c r="A239" s="108" t="s">
        <v>440</v>
      </c>
      <c r="B239" s="217" t="str">
        <f>'Item 20 Lista de Peças c Sinapi'!B207</f>
        <v>CAP PVC SOLD P/ ESG PREDIAL DN 50 MM</v>
      </c>
      <c r="C239" s="90">
        <f>'Item 20 Lista de Peças c Sinapi'!D207</f>
        <v>2.31</v>
      </c>
      <c r="D239" s="216" t="str">
        <f>'Item 20 Lista de Peças c Sinapi'!E207</f>
        <v>un</v>
      </c>
      <c r="E239" s="216">
        <f>'Item 20 Lista de Peças c Sinapi'!F207</f>
        <v>15</v>
      </c>
      <c r="F239" s="120">
        <f t="shared" si="4"/>
        <v>34.65</v>
      </c>
    </row>
    <row r="240" spans="1:6" x14ac:dyDescent="0.25">
      <c r="A240" s="108" t="s">
        <v>442</v>
      </c>
      <c r="B240" s="217" t="str">
        <f>'Item 20 Lista de Peças c Sinapi'!B208</f>
        <v>CAP PVC SOLD P/ ESG PREDIAL DN 75 MM</v>
      </c>
      <c r="C240" s="90">
        <f>'Item 20 Lista de Peças c Sinapi'!D208</f>
        <v>3.86</v>
      </c>
      <c r="D240" s="216" t="str">
        <f>'Item 20 Lista de Peças c Sinapi'!E208</f>
        <v>un</v>
      </c>
      <c r="E240" s="216">
        <f>'Item 20 Lista de Peças c Sinapi'!F208</f>
        <v>15</v>
      </c>
      <c r="F240" s="120">
        <f t="shared" si="4"/>
        <v>57.9</v>
      </c>
    </row>
    <row r="241" spans="1:6" ht="38.25" x14ac:dyDescent="0.25">
      <c r="A241" s="108" t="s">
        <v>444</v>
      </c>
      <c r="B241" s="217" t="str">
        <f>'Item 20 Lista de Peças c Sinapi'!B209</f>
        <v>CARPETE DE NYLON EM PLACAS 50 X 50 CM PARA TRAFEGO COMERCIAL PESADO, E = 6,5 MM (INSTALADO)</v>
      </c>
      <c r="C241" s="90">
        <f>'Item 20 Lista de Peças c Sinapi'!D209</f>
        <v>88.58</v>
      </c>
      <c r="D241" s="216" t="str">
        <f>'Item 20 Lista de Peças c Sinapi'!E209</f>
        <v>m²</v>
      </c>
      <c r="E241" s="216">
        <f>'Item 20 Lista de Peças c Sinapi'!F209</f>
        <v>1200</v>
      </c>
      <c r="F241" s="120">
        <f t="shared" si="4"/>
        <v>106296</v>
      </c>
    </row>
    <row r="242" spans="1:6" ht="38.25" x14ac:dyDescent="0.25">
      <c r="A242" s="108" t="s">
        <v>446</v>
      </c>
      <c r="B242" s="217" t="str">
        <f>'Item 20 Lista de Peças c Sinapi'!B210</f>
        <v>CARPETE DE POLIPROPILENO EM MANTA PARA TRAFEGO COMERCIAL MEDIO, E = 5 A 6 MM (INSTALADO)</v>
      </c>
      <c r="C242" s="90">
        <f>'Item 20 Lista de Peças c Sinapi'!D210</f>
        <v>23.92</v>
      </c>
      <c r="D242" s="216" t="str">
        <f>'Item 20 Lista de Peças c Sinapi'!E210</f>
        <v>m²</v>
      </c>
      <c r="E242" s="216">
        <f>'Item 20 Lista de Peças c Sinapi'!F210</f>
        <v>500</v>
      </c>
      <c r="F242" s="120">
        <f t="shared" si="4"/>
        <v>11960</v>
      </c>
    </row>
    <row r="243" spans="1:6" x14ac:dyDescent="0.25">
      <c r="A243" s="108" t="s">
        <v>448</v>
      </c>
      <c r="B243" s="217" t="str">
        <f>'Item 20 Lista de Peças c Sinapi'!B211</f>
        <v>CASCALHO</v>
      </c>
      <c r="C243" s="90">
        <f>'Item 20 Lista de Peças c Sinapi'!D211</f>
        <v>27.27</v>
      </c>
      <c r="D243" s="216" t="str">
        <f>'Item 20 Lista de Peças c Sinapi'!E211</f>
        <v>m³</v>
      </c>
      <c r="E243" s="216">
        <f>'Item 20 Lista de Peças c Sinapi'!F211</f>
        <v>5</v>
      </c>
      <c r="F243" s="120">
        <f t="shared" si="4"/>
        <v>136.35</v>
      </c>
    </row>
    <row r="244" spans="1:6" ht="25.5" x14ac:dyDescent="0.25">
      <c r="A244" s="108" t="s">
        <v>449</v>
      </c>
      <c r="B244" s="217" t="str">
        <f>'Item 20 Lista de Peças c Sinapi'!B212</f>
        <v>CENTRAL DE ALARME E DETECÇÃO DE INCÊNCIO COM BATERIA 24V</v>
      </c>
      <c r="C244" s="90">
        <f>'Item 20 Lista de Peças c Sinapi'!D212</f>
        <v>944.81</v>
      </c>
      <c r="D244" s="216" t="str">
        <f>'Item 20 Lista de Peças c Sinapi'!E212</f>
        <v>un</v>
      </c>
      <c r="E244" s="216">
        <f>'Item 20 Lista de Peças c Sinapi'!F212</f>
        <v>15</v>
      </c>
      <c r="F244" s="120">
        <f t="shared" si="4"/>
        <v>14172.15</v>
      </c>
    </row>
    <row r="245" spans="1:6" ht="38.25" x14ac:dyDescent="0.25">
      <c r="A245" s="108" t="s">
        <v>451</v>
      </c>
      <c r="B245" s="217" t="str">
        <f>'Item 20 Lista de Peças c Sinapi'!B213</f>
        <v>CERÂMICA ESMALTADA EXTRA OU 1A QUALID P/PAREDE 20 X 20 CM PEI -4 LINHA PADRÃO ALTO</v>
      </c>
      <c r="C245" s="90">
        <f>'Item 20 Lista de Peças c Sinapi'!D213</f>
        <v>34.1</v>
      </c>
      <c r="D245" s="216" t="str">
        <f>'Item 20 Lista de Peças c Sinapi'!E213</f>
        <v>m²</v>
      </c>
      <c r="E245" s="216">
        <f>'Item 20 Lista de Peças c Sinapi'!F213</f>
        <v>30</v>
      </c>
      <c r="F245" s="120">
        <f t="shared" si="4"/>
        <v>1023</v>
      </c>
    </row>
    <row r="246" spans="1:6" ht="38.25" x14ac:dyDescent="0.25">
      <c r="A246" s="108" t="s">
        <v>452</v>
      </c>
      <c r="B246" s="217" t="str">
        <f>'Item 20 Lista de Peças c Sinapi'!B214</f>
        <v>CHAPA DE GESSO ACARTONADO, RESISTENTE A UMIDADE (RU), COR VERDE, E = 12,5 MM, 1200 X 1800 MM (L X C)</v>
      </c>
      <c r="C246" s="90">
        <f>'Item 20 Lista de Peças c Sinapi'!D214</f>
        <v>27.29</v>
      </c>
      <c r="D246" s="216" t="str">
        <f>'Item 20 Lista de Peças c Sinapi'!E214</f>
        <v>m²</v>
      </c>
      <c r="E246" s="216">
        <f>'Item 20 Lista de Peças c Sinapi'!F214</f>
        <v>200</v>
      </c>
      <c r="F246" s="120">
        <f t="shared" si="4"/>
        <v>5458</v>
      </c>
    </row>
    <row r="247" spans="1:6" ht="38.25" x14ac:dyDescent="0.25">
      <c r="A247" s="108" t="s">
        <v>454</v>
      </c>
      <c r="B247" s="217" t="str">
        <f>'Item 20 Lista de Peças c Sinapi'!B215</f>
        <v>CHAPA DE GESSO ACARTONADO, RESISTENTE A UMIDADE (RU), COR VERDE, E = 12,5 MM, 1200 X 2400 MM (L X C)</v>
      </c>
      <c r="C247" s="90">
        <f>'Item 20 Lista de Peças c Sinapi'!D215</f>
        <v>28.62</v>
      </c>
      <c r="D247" s="216" t="str">
        <f>'Item 20 Lista de Peças c Sinapi'!E215</f>
        <v>m²</v>
      </c>
      <c r="E247" s="216">
        <f>'Item 20 Lista de Peças c Sinapi'!F215</f>
        <v>200</v>
      </c>
      <c r="F247" s="120">
        <f t="shared" si="4"/>
        <v>5724</v>
      </c>
    </row>
    <row r="248" spans="1:6" ht="38.25" x14ac:dyDescent="0.25">
      <c r="A248" s="108" t="s">
        <v>456</v>
      </c>
      <c r="B248" s="217" t="str">
        <f>'Item 20 Lista de Peças c Sinapi'!B216</f>
        <v>CHAPA DE GESSO ACARTONADO, RESISTENTE AO FOGO (RF), COR ROSA, E = 12,5 MM, 1200 X 1800 MM (L X C)</v>
      </c>
      <c r="C248" s="90">
        <f>'Item 20 Lista de Peças c Sinapi'!D216</f>
        <v>25.63</v>
      </c>
      <c r="D248" s="216" t="str">
        <f>'Item 20 Lista de Peças c Sinapi'!E216</f>
        <v>m²</v>
      </c>
      <c r="E248" s="216">
        <f>'Item 20 Lista de Peças c Sinapi'!F216</f>
        <v>200</v>
      </c>
      <c r="F248" s="120">
        <f t="shared" si="4"/>
        <v>5126</v>
      </c>
    </row>
    <row r="249" spans="1:6" ht="38.25" x14ac:dyDescent="0.25">
      <c r="A249" s="108" t="s">
        <v>458</v>
      </c>
      <c r="B249" s="217" t="str">
        <f>'Item 20 Lista de Peças c Sinapi'!B217</f>
        <v>CHAPA DE GESSO ACARTONADO, RESISTENTE AO FOGO (RF), COR ROSA, E = 12,5 MM, 1200 X 2400 MM (L X C)</v>
      </c>
      <c r="C249" s="90">
        <f>'Item 20 Lista de Peças c Sinapi'!D217</f>
        <v>27.16</v>
      </c>
      <c r="D249" s="216" t="str">
        <f>'Item 20 Lista de Peças c Sinapi'!E217</f>
        <v>m²</v>
      </c>
      <c r="E249" s="216">
        <f>'Item 20 Lista de Peças c Sinapi'!F217</f>
        <v>200</v>
      </c>
      <c r="F249" s="120">
        <f t="shared" si="4"/>
        <v>5432</v>
      </c>
    </row>
    <row r="250" spans="1:6" ht="38.25" x14ac:dyDescent="0.25">
      <c r="A250" s="108" t="s">
        <v>460</v>
      </c>
      <c r="B250" s="217" t="str">
        <f>'Item 20 Lista de Peças c Sinapi'!B218</f>
        <v>CHAPA DE GESSO ACARTONADO, STANDARD (ST), COR BRANCA, E = 12,5 MM, 1200 X 1800 MM (L X C)</v>
      </c>
      <c r="C250" s="90">
        <f>'Item 20 Lista de Peças c Sinapi'!D218</f>
        <v>19.29</v>
      </c>
      <c r="D250" s="216" t="str">
        <f>'Item 20 Lista de Peças c Sinapi'!E218</f>
        <v>m²</v>
      </c>
      <c r="E250" s="216">
        <f>'Item 20 Lista de Peças c Sinapi'!F218</f>
        <v>200</v>
      </c>
      <c r="F250" s="120">
        <f t="shared" si="4"/>
        <v>3858</v>
      </c>
    </row>
    <row r="251" spans="1:6" ht="38.25" x14ac:dyDescent="0.25">
      <c r="A251" s="108" t="s">
        <v>462</v>
      </c>
      <c r="B251" s="217" t="str">
        <f>'Item 20 Lista de Peças c Sinapi'!B219</f>
        <v>CHAPA DE GESSO ACARTONADO, STANDARD (ST), COR BRANCA, E = 12,5 MM, 1200 X 2400 MM (L X C)</v>
      </c>
      <c r="C251" s="90">
        <f>'Item 20 Lista de Peças c Sinapi'!D219</f>
        <v>19.11</v>
      </c>
      <c r="D251" s="216" t="str">
        <f>'Item 20 Lista de Peças c Sinapi'!E219</f>
        <v>m²</v>
      </c>
      <c r="E251" s="216">
        <f>'Item 20 Lista de Peças c Sinapi'!F219</f>
        <v>200</v>
      </c>
      <c r="F251" s="120">
        <f t="shared" si="4"/>
        <v>3822</v>
      </c>
    </row>
    <row r="252" spans="1:6" ht="25.5" x14ac:dyDescent="0.25">
      <c r="A252" s="108" t="s">
        <v>464</v>
      </c>
      <c r="B252" s="217" t="str">
        <f>'Item 20 Lista de Peças c Sinapi'!B220</f>
        <v>CHAPA DE MADEIRA COMPENSADA NAVAL (COM COLA FENOLICA), E = 12 MM, DE *1,60 X 2,20* M</v>
      </c>
      <c r="C252" s="90">
        <f>'Item 20 Lista de Peças c Sinapi'!D220</f>
        <v>36.090000000000003</v>
      </c>
      <c r="D252" s="216" t="str">
        <f>'Item 20 Lista de Peças c Sinapi'!E220</f>
        <v>m²</v>
      </c>
      <c r="E252" s="216">
        <f>'Item 20 Lista de Peças c Sinapi'!F220</f>
        <v>150</v>
      </c>
      <c r="F252" s="120">
        <f t="shared" si="4"/>
        <v>5413.5</v>
      </c>
    </row>
    <row r="253" spans="1:6" ht="38.25" x14ac:dyDescent="0.25">
      <c r="A253" s="108" t="s">
        <v>466</v>
      </c>
      <c r="B253" s="217" t="str">
        <f>'Item 20 Lista de Peças c Sinapi'!B221</f>
        <v>CHAPA DE MADEIRA COMPENSADA PLASTIFICADA PARA FORMA DE CONCRETO, DE 2,20 X 1,10 M, E = 12 MM</v>
      </c>
      <c r="C253" s="90">
        <f>'Item 20 Lista de Peças c Sinapi'!D221</f>
        <v>25.84</v>
      </c>
      <c r="D253" s="216" t="str">
        <f>'Item 20 Lista de Peças c Sinapi'!E221</f>
        <v>m²</v>
      </c>
      <c r="E253" s="216">
        <f>'Item 20 Lista de Peças c Sinapi'!F221</f>
        <v>150</v>
      </c>
      <c r="F253" s="120">
        <f t="shared" si="4"/>
        <v>3876</v>
      </c>
    </row>
    <row r="254" spans="1:6" ht="25.5" x14ac:dyDescent="0.25">
      <c r="A254" s="108" t="s">
        <v>468</v>
      </c>
      <c r="B254" s="217" t="str">
        <f>'Item 20 Lista de Peças c Sinapi'!B222</f>
        <v>CHAPA DE MDF BRANCO LISO 1 FACE, E = 12 MM, DE *2,75 X 1,85* M</v>
      </c>
      <c r="C254" s="90">
        <f>'Item 20 Lista de Peças c Sinapi'!D222</f>
        <v>23.94</v>
      </c>
      <c r="D254" s="216" t="str">
        <f>'Item 20 Lista de Peças c Sinapi'!E222</f>
        <v>m²</v>
      </c>
      <c r="E254" s="216">
        <f>'Item 20 Lista de Peças c Sinapi'!F222</f>
        <v>150</v>
      </c>
      <c r="F254" s="120">
        <f t="shared" si="4"/>
        <v>3591</v>
      </c>
    </row>
    <row r="255" spans="1:6" ht="25.5" x14ac:dyDescent="0.25">
      <c r="A255" s="108" t="s">
        <v>470</v>
      </c>
      <c r="B255" s="217" t="str">
        <f>'Item 20 Lista de Peças c Sinapi'!B223</f>
        <v>CHAPA DE MDF BRANCO LISO 2 FACES, E = 12 MM, DE *2,75 X 1,85* M</v>
      </c>
      <c r="C255" s="90">
        <f>'Item 20 Lista de Peças c Sinapi'!D223</f>
        <v>25.18</v>
      </c>
      <c r="D255" s="216" t="str">
        <f>'Item 20 Lista de Peças c Sinapi'!E223</f>
        <v>m²</v>
      </c>
      <c r="E255" s="216">
        <f>'Item 20 Lista de Peças c Sinapi'!F223</f>
        <v>150</v>
      </c>
      <c r="F255" s="120">
        <f t="shared" si="4"/>
        <v>3777</v>
      </c>
    </row>
    <row r="256" spans="1:6" ht="25.5" x14ac:dyDescent="0.25">
      <c r="A256" s="108" t="s">
        <v>472</v>
      </c>
      <c r="B256" s="217" t="str">
        <f>'Item 20 Lista de Peças c Sinapi'!B224</f>
        <v>CHAPA DE MDF CRU, E = 12 MM, DE *2,75 X 1,85* M</v>
      </c>
      <c r="C256" s="90">
        <f>'Item 20 Lista de Peças c Sinapi'!D224</f>
        <v>19.28</v>
      </c>
      <c r="D256" s="216" t="str">
        <f>'Item 20 Lista de Peças c Sinapi'!E224</f>
        <v>m²</v>
      </c>
      <c r="E256" s="216">
        <f>'Item 20 Lista de Peças c Sinapi'!F224</f>
        <v>150</v>
      </c>
      <c r="F256" s="120">
        <f t="shared" si="4"/>
        <v>2892</v>
      </c>
    </row>
    <row r="257" spans="1:6" ht="51" x14ac:dyDescent="0.25">
      <c r="A257" s="108" t="s">
        <v>474</v>
      </c>
      <c r="B257" s="217" t="str">
        <f>'Item 20 Lista de Peças c Sinapi'!B225</f>
        <v>CHAVE DUPLA PARA CONEXOES TIPO STORZ, ENGATE RAPIDO 1 1/2" X 2 1/2", EM LATAO, PARA INSTALACAO PREDIAL COMBATE A INCENDIO</v>
      </c>
      <c r="C257" s="90">
        <f>'Item 20 Lista de Peças c Sinapi'!D225</f>
        <v>9.57</v>
      </c>
      <c r="D257" s="216" t="str">
        <f>'Item 20 Lista de Peças c Sinapi'!E225</f>
        <v>un</v>
      </c>
      <c r="E257" s="216">
        <f>'Item 20 Lista de Peças c Sinapi'!F225</f>
        <v>50</v>
      </c>
      <c r="F257" s="120">
        <f t="shared" si="4"/>
        <v>478.5</v>
      </c>
    </row>
    <row r="258" spans="1:6" ht="25.5" x14ac:dyDescent="0.25">
      <c r="A258" s="108" t="s">
        <v>476</v>
      </c>
      <c r="B258" s="217" t="str">
        <f>'Item 20 Lista de Peças c Sinapi'!B226</f>
        <v>CHUMBADOR DE ACO TIPO PARABOLT, * 5/8" X 200* MM,  COM PORCA E ARRUELA</v>
      </c>
      <c r="C258" s="90">
        <f>'Item 20 Lista de Peças c Sinapi'!D226</f>
        <v>14.97</v>
      </c>
      <c r="D258" s="216" t="str">
        <f>'Item 20 Lista de Peças c Sinapi'!E226</f>
        <v>Kg</v>
      </c>
      <c r="E258" s="216">
        <f>'Item 20 Lista de Peças c Sinapi'!F226</f>
        <v>100</v>
      </c>
      <c r="F258" s="120">
        <f t="shared" si="4"/>
        <v>1497</v>
      </c>
    </row>
    <row r="259" spans="1:6" ht="38.25" x14ac:dyDescent="0.25">
      <c r="A259" s="108" t="s">
        <v>478</v>
      </c>
      <c r="B259" s="217" t="str">
        <f>'Item 20 Lista de Peças c Sinapi'!B227</f>
        <v>CHUMBADOR DE ACO, 1" X 600 MM, PARA POSTES DE ACO COM BASE, INCLUSO PORCA E ARRUELA</v>
      </c>
      <c r="C259" s="90">
        <f>'Item 20 Lista de Peças c Sinapi'!D227</f>
        <v>189.24</v>
      </c>
      <c r="D259" s="216" t="str">
        <f>'Item 20 Lista de Peças c Sinapi'!E227</f>
        <v>un</v>
      </c>
      <c r="E259" s="216">
        <f>'Item 20 Lista de Peças c Sinapi'!F227</f>
        <v>15</v>
      </c>
      <c r="F259" s="120">
        <f t="shared" si="4"/>
        <v>2838.6</v>
      </c>
    </row>
    <row r="260" spans="1:6" ht="25.5" x14ac:dyDescent="0.25">
      <c r="A260" s="108" t="s">
        <v>480</v>
      </c>
      <c r="B260" s="217" t="str">
        <f>'Item 20 Lista de Peças c Sinapi'!B228</f>
        <v>CHUMBADOR DE ACO, DIAMETRO 1/2", COMPRIMENTO 75 MM</v>
      </c>
      <c r="C260" s="90">
        <f>'Item 20 Lista de Peças c Sinapi'!D228</f>
        <v>7.75</v>
      </c>
      <c r="D260" s="216" t="str">
        <f>'Item 20 Lista de Peças c Sinapi'!E228</f>
        <v>un</v>
      </c>
      <c r="E260" s="216">
        <f>'Item 20 Lista de Peças c Sinapi'!F228</f>
        <v>150</v>
      </c>
      <c r="F260" s="120">
        <f t="shared" si="4"/>
        <v>1162.5</v>
      </c>
    </row>
    <row r="261" spans="1:6" ht="25.5" x14ac:dyDescent="0.25">
      <c r="A261" s="108" t="s">
        <v>482</v>
      </c>
      <c r="B261" s="217" t="str">
        <f>'Item 20 Lista de Peças c Sinapi'!B229</f>
        <v>CHUMBADOR DE ACO, DIAMETRO 5/8", COMPRIMENTO 6", COM PORCA</v>
      </c>
      <c r="C261" s="90">
        <f>'Item 20 Lista de Peças c Sinapi'!D229</f>
        <v>17</v>
      </c>
      <c r="D261" s="216" t="str">
        <f>'Item 20 Lista de Peças c Sinapi'!E229</f>
        <v>un</v>
      </c>
      <c r="E261" s="216">
        <f>'Item 20 Lista de Peças c Sinapi'!F229</f>
        <v>150</v>
      </c>
      <c r="F261" s="120">
        <f t="shared" si="4"/>
        <v>2550</v>
      </c>
    </row>
    <row r="262" spans="1:6" ht="25.5" x14ac:dyDescent="0.25">
      <c r="A262" s="108" t="s">
        <v>484</v>
      </c>
      <c r="B262" s="217" t="str">
        <f>'Item 20 Lista de Peças c Sinapi'!B230</f>
        <v>CHUMBADOR, DIAMETRO 1/4" COM PARAFUSO 1/4" X 40 MM</v>
      </c>
      <c r="C262" s="90">
        <f>'Item 20 Lista de Peças c Sinapi'!D230</f>
        <v>0.86</v>
      </c>
      <c r="D262" s="216" t="str">
        <f>'Item 20 Lista de Peças c Sinapi'!E230</f>
        <v>un</v>
      </c>
      <c r="E262" s="216">
        <f>'Item 20 Lista de Peças c Sinapi'!F230</f>
        <v>150</v>
      </c>
      <c r="F262" s="120">
        <f t="shared" si="4"/>
        <v>129</v>
      </c>
    </row>
    <row r="263" spans="1:6" ht="25.5" x14ac:dyDescent="0.25">
      <c r="A263" s="108" t="s">
        <v>486</v>
      </c>
      <c r="B263" s="217" t="str">
        <f>'Item 20 Lista de Peças c Sinapi'!B231</f>
        <v>CHUVEIRO SIMPLES 220V LORENZETTI OU SIMILAR</v>
      </c>
      <c r="C263" s="90">
        <f>'Item 20 Lista de Peças c Sinapi'!D231</f>
        <v>49.05</v>
      </c>
      <c r="D263" s="216" t="str">
        <f>'Item 20 Lista de Peças c Sinapi'!E231</f>
        <v>un</v>
      </c>
      <c r="E263" s="216">
        <f>'Item 20 Lista de Peças c Sinapi'!F231</f>
        <v>15</v>
      </c>
      <c r="F263" s="120">
        <f t="shared" si="4"/>
        <v>735.75</v>
      </c>
    </row>
    <row r="264" spans="1:6" ht="25.5" x14ac:dyDescent="0.25">
      <c r="A264" s="108" t="s">
        <v>488</v>
      </c>
      <c r="B264" s="217" t="str">
        <f>'Item 20 Lista de Peças c Sinapi'!B232</f>
        <v>CIMENTO IMPERMEABILIZANTE DE PEGA ULTRARRAPIDA PARA TAMPONAMENTOS</v>
      </c>
      <c r="C264" s="90">
        <f>'Item 20 Lista de Peças c Sinapi'!D232</f>
        <v>10.91</v>
      </c>
      <c r="D264" s="216" t="str">
        <f>'Item 20 Lista de Peças c Sinapi'!E232</f>
        <v>kg</v>
      </c>
      <c r="E264" s="216">
        <f>'Item 20 Lista de Peças c Sinapi'!F232</f>
        <v>150</v>
      </c>
      <c r="F264" s="120">
        <f t="shared" si="4"/>
        <v>1636.5</v>
      </c>
    </row>
    <row r="265" spans="1:6" x14ac:dyDescent="0.25">
      <c r="A265" s="108" t="s">
        <v>490</v>
      </c>
      <c r="B265" s="217" t="str">
        <f>'Item 20 Lista de Peças c Sinapi'!B233</f>
        <v>CIMENTO PORTLAND COMPOSTO CP II-32</v>
      </c>
      <c r="C265" s="90">
        <f>'Item 20 Lista de Peças c Sinapi'!D233</f>
        <v>0.38</v>
      </c>
      <c r="D265" s="216" t="str">
        <f>'Item 20 Lista de Peças c Sinapi'!E233</f>
        <v>kg</v>
      </c>
      <c r="E265" s="216">
        <f>'Item 20 Lista de Peças c Sinapi'!F233</f>
        <v>150</v>
      </c>
      <c r="F265" s="120">
        <f t="shared" si="4"/>
        <v>57</v>
      </c>
    </row>
    <row r="266" spans="1:6" ht="25.5" x14ac:dyDescent="0.25">
      <c r="A266" s="108" t="s">
        <v>492</v>
      </c>
      <c r="B266" s="217" t="str">
        <f>'Item 20 Lista de Peças c Sinapi'!B234</f>
        <v>CIMENTO PORTLAND ESTRUTURAL BRANCO CPB-32</v>
      </c>
      <c r="C266" s="90">
        <f>'Item 20 Lista de Peças c Sinapi'!D234</f>
        <v>1.3</v>
      </c>
      <c r="D266" s="216" t="str">
        <f>'Item 20 Lista de Peças c Sinapi'!E234</f>
        <v>kg</v>
      </c>
      <c r="E266" s="216">
        <f>'Item 20 Lista de Peças c Sinapi'!F234</f>
        <v>150</v>
      </c>
      <c r="F266" s="120">
        <f t="shared" si="4"/>
        <v>195</v>
      </c>
    </row>
    <row r="267" spans="1:6" ht="25.5" x14ac:dyDescent="0.25">
      <c r="A267" s="108" t="s">
        <v>494</v>
      </c>
      <c r="B267" s="217" t="str">
        <f>'Item 20 Lista de Peças c Sinapi'!B235</f>
        <v>COLA A BASE DE RESINA SINTETICA PARA CHAPA DE LAMINADO MELAMINICO</v>
      </c>
      <c r="C267" s="90">
        <f>'Item 20 Lista de Peças c Sinapi'!D235</f>
        <v>27.45</v>
      </c>
      <c r="D267" s="216" t="str">
        <f>'Item 20 Lista de Peças c Sinapi'!E235</f>
        <v>kg</v>
      </c>
      <c r="E267" s="216">
        <f>'Item 20 Lista de Peças c Sinapi'!F235</f>
        <v>50</v>
      </c>
      <c r="F267" s="120">
        <f t="shared" si="4"/>
        <v>1372.5</v>
      </c>
    </row>
    <row r="268" spans="1:6" ht="38.25" x14ac:dyDescent="0.25">
      <c r="A268" s="108" t="s">
        <v>496</v>
      </c>
      <c r="B268" s="217" t="str">
        <f>'Item 20 Lista de Peças c Sinapi'!B236</f>
        <v>CONDULETE DE ALUMINIO TIPO C, PARA ELETRODUTO ROSCAVEL DE 1", COM TAMPA CEGA</v>
      </c>
      <c r="C268" s="90">
        <f>'Item 20 Lista de Peças c Sinapi'!D236</f>
        <v>8.6</v>
      </c>
      <c r="D268" s="216" t="str">
        <f>'Item 20 Lista de Peças c Sinapi'!E236</f>
        <v>un</v>
      </c>
      <c r="E268" s="216">
        <f>'Item 20 Lista de Peças c Sinapi'!F236</f>
        <v>20</v>
      </c>
      <c r="F268" s="120">
        <f t="shared" si="4"/>
        <v>172</v>
      </c>
    </row>
    <row r="269" spans="1:6" ht="51" x14ac:dyDescent="0.25">
      <c r="A269" s="108" t="s">
        <v>498</v>
      </c>
      <c r="B269" s="217" t="str">
        <f>'Item 20 Lista de Peças c Sinapi'!B237</f>
        <v>CONDULETE DE ALUMINIO TIPO C, PARA ELETRODUTO ROSCAVEL DE 1/2", COM TAMPA UN 5,00
CEGA</v>
      </c>
      <c r="C269" s="90">
        <f>'Item 20 Lista de Peças c Sinapi'!D237</f>
        <v>4.88</v>
      </c>
      <c r="D269" s="216" t="str">
        <f>'Item 20 Lista de Peças c Sinapi'!E237</f>
        <v>un</v>
      </c>
      <c r="E269" s="216">
        <f>'Item 20 Lista de Peças c Sinapi'!F237</f>
        <v>20</v>
      </c>
      <c r="F269" s="120">
        <f t="shared" si="4"/>
        <v>97.6</v>
      </c>
    </row>
    <row r="270" spans="1:6" ht="38.25" x14ac:dyDescent="0.25">
      <c r="A270" s="108" t="s">
        <v>500</v>
      </c>
      <c r="B270" s="217" t="str">
        <f>'Item 20 Lista de Peças c Sinapi'!B238</f>
        <v>CONDULETE DE ALUMINIO TIPO C, PARA ELETRODUTO ROSCAVEL DE 3/4", COM TAMPA CEGA</v>
      </c>
      <c r="C270" s="90">
        <f>'Item 20 Lista de Peças c Sinapi'!D238</f>
        <v>6.88</v>
      </c>
      <c r="D270" s="216" t="str">
        <f>'Item 20 Lista de Peças c Sinapi'!E238</f>
        <v>un</v>
      </c>
      <c r="E270" s="216">
        <f>'Item 20 Lista de Peças c Sinapi'!F238</f>
        <v>20</v>
      </c>
      <c r="F270" s="120">
        <f t="shared" si="4"/>
        <v>137.6</v>
      </c>
    </row>
    <row r="271" spans="1:6" ht="51" x14ac:dyDescent="0.25">
      <c r="A271" s="108" t="s">
        <v>502</v>
      </c>
      <c r="B271" s="217" t="str">
        <f>'Item 20 Lista de Peças c Sinapi'!B239</f>
        <v>CONDULETE DE ALUMINIO TIPO E, PARA ELETRODUTO ROSCAVEL DE 1/2", COM TAMPA UN 5,69
CEGA</v>
      </c>
      <c r="C271" s="90">
        <f>'Item 20 Lista de Peças c Sinapi'!D239</f>
        <v>5.56</v>
      </c>
      <c r="D271" s="216" t="str">
        <f>'Item 20 Lista de Peças c Sinapi'!E239</f>
        <v>un</v>
      </c>
      <c r="E271" s="216">
        <f>'Item 20 Lista de Peças c Sinapi'!F239</f>
        <v>20</v>
      </c>
      <c r="F271" s="120">
        <f t="shared" si="4"/>
        <v>111.2</v>
      </c>
    </row>
    <row r="272" spans="1:6" ht="51" x14ac:dyDescent="0.25">
      <c r="A272" s="108" t="s">
        <v>504</v>
      </c>
      <c r="B272" s="217" t="str">
        <f>'Item 20 Lista de Peças c Sinapi'!B240</f>
        <v>CONDULETE DE ALUMINIO TIPO E, PARA ELETRODUTO ROSCAVEL DE 3/4", COM TAMPA UN 5,70
CEGA</v>
      </c>
      <c r="C272" s="90">
        <f>'Item 20 Lista de Peças c Sinapi'!D240</f>
        <v>5.57</v>
      </c>
      <c r="D272" s="216" t="str">
        <f>'Item 20 Lista de Peças c Sinapi'!E240</f>
        <v>un</v>
      </c>
      <c r="E272" s="216">
        <f>'Item 20 Lista de Peças c Sinapi'!F240</f>
        <v>20</v>
      </c>
      <c r="F272" s="120">
        <f t="shared" si="4"/>
        <v>111.4</v>
      </c>
    </row>
    <row r="273" spans="1:6" ht="38.25" x14ac:dyDescent="0.25">
      <c r="A273" s="108" t="s">
        <v>506</v>
      </c>
      <c r="B273" s="217" t="str">
        <f>'Item 20 Lista de Peças c Sinapi'!B241</f>
        <v>CONDULETE DE ALUMINIO TIPO LR, PARA ELETRODUTO ROSCAVEL DE 1", COM TAMPA CEGA</v>
      </c>
      <c r="C273" s="90">
        <f>'Item 20 Lista de Peças c Sinapi'!D241</f>
        <v>9.0500000000000007</v>
      </c>
      <c r="D273" s="216" t="str">
        <f>'Item 20 Lista de Peças c Sinapi'!E241</f>
        <v>un</v>
      </c>
      <c r="E273" s="216">
        <f>'Item 20 Lista de Peças c Sinapi'!F241</f>
        <v>20</v>
      </c>
      <c r="F273" s="120">
        <f t="shared" si="4"/>
        <v>181</v>
      </c>
    </row>
    <row r="274" spans="1:6" ht="38.25" x14ac:dyDescent="0.25">
      <c r="A274" s="108" t="s">
        <v>508</v>
      </c>
      <c r="B274" s="217" t="str">
        <f>'Item 20 Lista de Peças c Sinapi'!B242</f>
        <v>CONDULETE DE ALUMINIO TIPO LR, PARA ELETRODUTO ROSCAVEL DE 1/2", COM TAMPA CEGA</v>
      </c>
      <c r="C274" s="90">
        <f>'Item 20 Lista de Peças c Sinapi'!D242</f>
        <v>0.9</v>
      </c>
      <c r="D274" s="216" t="str">
        <f>'Item 20 Lista de Peças c Sinapi'!E242</f>
        <v>un</v>
      </c>
      <c r="E274" s="216">
        <f>'Item 20 Lista de Peças c Sinapi'!F242</f>
        <v>20</v>
      </c>
      <c r="F274" s="120">
        <f t="shared" si="4"/>
        <v>18</v>
      </c>
    </row>
    <row r="275" spans="1:6" ht="38.25" x14ac:dyDescent="0.25">
      <c r="A275" s="108" t="s">
        <v>510</v>
      </c>
      <c r="B275" s="217" t="str">
        <f>'Item 20 Lista de Peças c Sinapi'!B243</f>
        <v>CONDULETE DE ALUMINIO TIPO LR, PARA ELETRODUTO ROSCAVEL DE 3/4", COM TAMPA CEGA</v>
      </c>
      <c r="C275" s="90">
        <f>'Item 20 Lista de Peças c Sinapi'!D243</f>
        <v>5.76</v>
      </c>
      <c r="D275" s="216" t="str">
        <f>'Item 20 Lista de Peças c Sinapi'!E243</f>
        <v>un</v>
      </c>
      <c r="E275" s="216">
        <f>'Item 20 Lista de Peças c Sinapi'!F243</f>
        <v>20</v>
      </c>
      <c r="F275" s="120">
        <f t="shared" si="4"/>
        <v>115.2</v>
      </c>
    </row>
    <row r="276" spans="1:6" ht="38.25" x14ac:dyDescent="0.25">
      <c r="A276" s="108" t="s">
        <v>512</v>
      </c>
      <c r="B276" s="217" t="str">
        <f>'Item 20 Lista de Peças c Sinapi'!B244</f>
        <v>CONDULETE DE ALUMINIO TIPO T, PARA ELETRODUTO ROSCAVEL DE 1", COM TAMPA CEGA</v>
      </c>
      <c r="C276" s="90">
        <f>'Item 20 Lista de Peças c Sinapi'!D244</f>
        <v>10.7</v>
      </c>
      <c r="D276" s="216" t="str">
        <f>'Item 20 Lista de Peças c Sinapi'!E244</f>
        <v>un</v>
      </c>
      <c r="E276" s="216">
        <f>'Item 20 Lista de Peças c Sinapi'!F244</f>
        <v>20</v>
      </c>
      <c r="F276" s="120">
        <f t="shared" si="4"/>
        <v>214</v>
      </c>
    </row>
    <row r="277" spans="1:6" ht="38.25" x14ac:dyDescent="0.25">
      <c r="A277" s="108" t="s">
        <v>514</v>
      </c>
      <c r="B277" s="217" t="str">
        <f>'Item 20 Lista de Peças c Sinapi'!B245</f>
        <v>CONDULETE DE ALUMINIO TIPO T, PARA ELETRODUTO ROSCAVEL DE 1/2", COM TAMPA CEGA</v>
      </c>
      <c r="C277" s="90">
        <f>'Item 20 Lista de Peças c Sinapi'!D245</f>
        <v>1.0900000000000001</v>
      </c>
      <c r="D277" s="216" t="str">
        <f>'Item 20 Lista de Peças c Sinapi'!E245</f>
        <v>un</v>
      </c>
      <c r="E277" s="216">
        <f>'Item 20 Lista de Peças c Sinapi'!F245</f>
        <v>20</v>
      </c>
      <c r="F277" s="120">
        <f t="shared" si="4"/>
        <v>21.8</v>
      </c>
    </row>
    <row r="278" spans="1:6" ht="38.25" x14ac:dyDescent="0.25">
      <c r="A278" s="108" t="s">
        <v>516</v>
      </c>
      <c r="B278" s="217" t="str">
        <f>'Item 20 Lista de Peças c Sinapi'!B246</f>
        <v>CONDULETE DE ALUMINIO TIPO T, PARA ELETRODUTO ROSCAVEL DE 3/4", COM TAMPA CEGA</v>
      </c>
      <c r="C278" s="90">
        <f>'Item 20 Lista de Peças c Sinapi'!D246</f>
        <v>6.64</v>
      </c>
      <c r="D278" s="216" t="str">
        <f>'Item 20 Lista de Peças c Sinapi'!E246</f>
        <v>un</v>
      </c>
      <c r="E278" s="216">
        <f>'Item 20 Lista de Peças c Sinapi'!F246</f>
        <v>20</v>
      </c>
      <c r="F278" s="120">
        <f t="shared" si="4"/>
        <v>132.80000000000001</v>
      </c>
    </row>
    <row r="279" spans="1:6" ht="38.25" x14ac:dyDescent="0.25">
      <c r="A279" s="108" t="s">
        <v>518</v>
      </c>
      <c r="B279" s="217" t="str">
        <f>'Item 20 Lista de Peças c Sinapi'!B247</f>
        <v>CONDULETE DE ALUMINIO TIPO X, PARA ELETRODUTO ROSCAVEL DE 1", COM TAMPA CEGA</v>
      </c>
      <c r="C279" s="90">
        <f>'Item 20 Lista de Peças c Sinapi'!D247</f>
        <v>10.24</v>
      </c>
      <c r="D279" s="216" t="str">
        <f>'Item 20 Lista de Peças c Sinapi'!E247</f>
        <v>un</v>
      </c>
      <c r="E279" s="216">
        <f>'Item 20 Lista de Peças c Sinapi'!F247</f>
        <v>20</v>
      </c>
      <c r="F279" s="120">
        <f t="shared" si="4"/>
        <v>204.8</v>
      </c>
    </row>
    <row r="280" spans="1:6" ht="38.25" x14ac:dyDescent="0.25">
      <c r="A280" s="108" t="s">
        <v>520</v>
      </c>
      <c r="B280" s="217" t="str">
        <f>'Item 20 Lista de Peças c Sinapi'!B248</f>
        <v>CONDULETE DE ALUMINIO TIPO X, PARA ELETRODUTO ROSCAVEL DE 1/2", COM TAMPA CEGA</v>
      </c>
      <c r="C280" s="90">
        <f>'Item 20 Lista de Peças c Sinapi'!D248</f>
        <v>1.33</v>
      </c>
      <c r="D280" s="216" t="str">
        <f>'Item 20 Lista de Peças c Sinapi'!E248</f>
        <v>un</v>
      </c>
      <c r="E280" s="216">
        <f>'Item 20 Lista de Peças c Sinapi'!F248</f>
        <v>20</v>
      </c>
      <c r="F280" s="120">
        <f t="shared" si="4"/>
        <v>26.6</v>
      </c>
    </row>
    <row r="281" spans="1:6" ht="38.25" x14ac:dyDescent="0.25">
      <c r="A281" s="108" t="s">
        <v>522</v>
      </c>
      <c r="B281" s="217" t="str">
        <f>'Item 20 Lista de Peças c Sinapi'!B249</f>
        <v>CONDULETE DE ALUMINIO TIPO X, PARA ELETRODUTO ROSCAVEL DE 3/4", COM TAMPA CEGA</v>
      </c>
      <c r="C281" s="90">
        <f>'Item 20 Lista de Peças c Sinapi'!D249</f>
        <v>8.77</v>
      </c>
      <c r="D281" s="216" t="str">
        <f>'Item 20 Lista de Peças c Sinapi'!E249</f>
        <v>un</v>
      </c>
      <c r="E281" s="216">
        <f>'Item 20 Lista de Peças c Sinapi'!F249</f>
        <v>20</v>
      </c>
      <c r="F281" s="120">
        <f t="shared" si="4"/>
        <v>175.4</v>
      </c>
    </row>
    <row r="282" spans="1:6" x14ac:dyDescent="0.25">
      <c r="A282" s="108" t="s">
        <v>524</v>
      </c>
      <c r="B282" s="217" t="str">
        <f>'Item 20 Lista de Peças c Sinapi'!B250</f>
        <v>CONDULETE PVC TIPO "LL" D = 1" S/TAMPA"</v>
      </c>
      <c r="C282" s="90">
        <f>'Item 20 Lista de Peças c Sinapi'!D250</f>
        <v>7.29</v>
      </c>
      <c r="D282" s="216" t="str">
        <f>'Item 20 Lista de Peças c Sinapi'!E250</f>
        <v>un</v>
      </c>
      <c r="E282" s="216">
        <f>'Item 20 Lista de Peças c Sinapi'!F250</f>
        <v>20</v>
      </c>
      <c r="F282" s="120">
        <f t="shared" si="4"/>
        <v>145.80000000000001</v>
      </c>
    </row>
    <row r="283" spans="1:6" x14ac:dyDescent="0.25">
      <c r="A283" s="108" t="s">
        <v>526</v>
      </c>
      <c r="B283" s="217" t="str">
        <f>'Item 20 Lista de Peças c Sinapi'!B251</f>
        <v>CONDULETE PVC TIPO "LL" D = 1/2" S/TAMPA"</v>
      </c>
      <c r="C283" s="90">
        <f>'Item 20 Lista de Peças c Sinapi'!D251</f>
        <v>6.26</v>
      </c>
      <c r="D283" s="216" t="str">
        <f>'Item 20 Lista de Peças c Sinapi'!E251</f>
        <v>un</v>
      </c>
      <c r="E283" s="216">
        <f>'Item 20 Lista de Peças c Sinapi'!F251</f>
        <v>20</v>
      </c>
      <c r="F283" s="120">
        <f t="shared" si="4"/>
        <v>125.2</v>
      </c>
    </row>
    <row r="284" spans="1:6" x14ac:dyDescent="0.25">
      <c r="A284" s="108" t="s">
        <v>528</v>
      </c>
      <c r="B284" s="217" t="str">
        <f>'Item 20 Lista de Peças c Sinapi'!B252</f>
        <v>CONECTOR  RJ-45, CATEGORIA 5e</v>
      </c>
      <c r="C284" s="90">
        <f>'Item 20 Lista de Peças c Sinapi'!D252</f>
        <v>1.62</v>
      </c>
      <c r="D284" s="216" t="str">
        <f>'Item 20 Lista de Peças c Sinapi'!E252</f>
        <v>un</v>
      </c>
      <c r="E284" s="216">
        <f>'Item 20 Lista de Peças c Sinapi'!F252</f>
        <v>15000</v>
      </c>
      <c r="F284" s="120">
        <f t="shared" si="4"/>
        <v>24300</v>
      </c>
    </row>
    <row r="285" spans="1:6" x14ac:dyDescent="0.25">
      <c r="A285" s="108" t="s">
        <v>530</v>
      </c>
      <c r="B285" s="217" t="str">
        <f>'Item 20 Lista de Peças c Sinapi'!B253</f>
        <v>CONECTOR  RJ-45, CATEGORIA 6</v>
      </c>
      <c r="C285" s="90">
        <f>'Item 20 Lista de Peças c Sinapi'!D253</f>
        <v>1.9</v>
      </c>
      <c r="D285" s="216" t="str">
        <f>'Item 20 Lista de Peças c Sinapi'!E253</f>
        <v>un</v>
      </c>
      <c r="E285" s="216">
        <f>'Item 20 Lista de Peças c Sinapi'!F253</f>
        <v>5000</v>
      </c>
      <c r="F285" s="120">
        <f t="shared" si="4"/>
        <v>9500</v>
      </c>
    </row>
    <row r="286" spans="1:6" ht="38.25" x14ac:dyDescent="0.25">
      <c r="A286" s="108" t="s">
        <v>532</v>
      </c>
      <c r="B286" s="217" t="str">
        <f>'Item 20 Lista de Peças c Sinapi'!B254</f>
        <v>CONTATOR TRIPOLAR, CORRENTE DE *110* A, TENSAO NOMINAL DE *500* V, CATEGORIA AC-2 E AC-3</v>
      </c>
      <c r="C286" s="90">
        <f>'Item 20 Lista de Peças c Sinapi'!D254</f>
        <v>1032.5899999999999</v>
      </c>
      <c r="D286" s="216" t="str">
        <f>'Item 20 Lista de Peças c Sinapi'!E254</f>
        <v>un</v>
      </c>
      <c r="E286" s="216">
        <f>'Item 20 Lista de Peças c Sinapi'!F254</f>
        <v>10</v>
      </c>
      <c r="F286" s="120">
        <f t="shared" si="4"/>
        <v>10325.9</v>
      </c>
    </row>
    <row r="287" spans="1:6" ht="38.25" x14ac:dyDescent="0.25">
      <c r="A287" s="108" t="s">
        <v>534</v>
      </c>
      <c r="B287" s="217" t="str">
        <f>'Item 20 Lista de Peças c Sinapi'!B255</f>
        <v>CONTATOR TRIPOLAR, CORRENTE DE *185* A, TENSAO NOMINAL DE *500* V, CATEGORIA AC-2 E AC-3</v>
      </c>
      <c r="C287" s="90">
        <f>'Item 20 Lista de Peças c Sinapi'!D255</f>
        <v>1544.38</v>
      </c>
      <c r="D287" s="216" t="str">
        <f>'Item 20 Lista de Peças c Sinapi'!E255</f>
        <v>un</v>
      </c>
      <c r="E287" s="216">
        <f>'Item 20 Lista de Peças c Sinapi'!F255</f>
        <v>10</v>
      </c>
      <c r="F287" s="120">
        <f t="shared" si="4"/>
        <v>15443.8</v>
      </c>
    </row>
    <row r="288" spans="1:6" ht="38.25" x14ac:dyDescent="0.25">
      <c r="A288" s="108" t="s">
        <v>536</v>
      </c>
      <c r="B288" s="217" t="str">
        <f>'Item 20 Lista de Peças c Sinapi'!B256</f>
        <v>CONTATOR TRIPOLAR, CORRENTE DE *22* A, TENSAO NOMINAL DE *500* V, CATEGORIA AC-2 E AC-3</v>
      </c>
      <c r="C288" s="90">
        <f>'Item 20 Lista de Peças c Sinapi'!D256</f>
        <v>107.86</v>
      </c>
      <c r="D288" s="216" t="str">
        <f>'Item 20 Lista de Peças c Sinapi'!E256</f>
        <v>un</v>
      </c>
      <c r="E288" s="216">
        <f>'Item 20 Lista de Peças c Sinapi'!F256</f>
        <v>10</v>
      </c>
      <c r="F288" s="120">
        <f t="shared" si="4"/>
        <v>1078.5999999999999</v>
      </c>
    </row>
    <row r="289" spans="1:6" ht="38.25" x14ac:dyDescent="0.25">
      <c r="A289" s="108" t="s">
        <v>538</v>
      </c>
      <c r="B289" s="217" t="str">
        <f>'Item 20 Lista de Peças c Sinapi'!B257</f>
        <v>CONTATOR TRIPOLAR, CORRENTE DE *265* A, TENSAO NOMINAL DE *500* V, CATEGORIA AC-2 E AC-3</v>
      </c>
      <c r="C289" s="90">
        <f>'Item 20 Lista de Peças c Sinapi'!D257</f>
        <v>2636.01</v>
      </c>
      <c r="D289" s="216" t="str">
        <f>'Item 20 Lista de Peças c Sinapi'!E257</f>
        <v>un</v>
      </c>
      <c r="E289" s="216">
        <f>'Item 20 Lista de Peças c Sinapi'!F257</f>
        <v>10</v>
      </c>
      <c r="F289" s="120">
        <f t="shared" si="4"/>
        <v>26360.1</v>
      </c>
    </row>
    <row r="290" spans="1:6" ht="38.25" x14ac:dyDescent="0.25">
      <c r="A290" s="108" t="s">
        <v>540</v>
      </c>
      <c r="B290" s="217" t="str">
        <f>'Item 20 Lista de Peças c Sinapi'!B258</f>
        <v>CONTATOR TRIPOLAR, CORRENTE DE *38* A, TENSAO NOMINAL DE *500* V, CATEGORIA AC-2 E AC-3</v>
      </c>
      <c r="C290" s="90">
        <f>'Item 20 Lista de Peças c Sinapi'!D258</f>
        <v>227.22</v>
      </c>
      <c r="D290" s="216" t="str">
        <f>'Item 20 Lista de Peças c Sinapi'!E258</f>
        <v>un</v>
      </c>
      <c r="E290" s="216">
        <f>'Item 20 Lista de Peças c Sinapi'!F258</f>
        <v>10</v>
      </c>
      <c r="F290" s="120">
        <f t="shared" si="4"/>
        <v>2272.1999999999998</v>
      </c>
    </row>
    <row r="291" spans="1:6" ht="38.25" x14ac:dyDescent="0.25">
      <c r="A291" s="108" t="s">
        <v>542</v>
      </c>
      <c r="B291" s="217" t="str">
        <f>'Item 20 Lista de Peças c Sinapi'!B259</f>
        <v>CONTATOR TRIPOLAR, CORRENTE DE *500* A, TENSAO NOMINAL DE *500* V, CATEGORIA AC-2 E AC-3</v>
      </c>
      <c r="C291" s="90">
        <f>'Item 20 Lista de Peças c Sinapi'!D259</f>
        <v>3298.45</v>
      </c>
      <c r="D291" s="216" t="str">
        <f>'Item 20 Lista de Peças c Sinapi'!E259</f>
        <v>un</v>
      </c>
      <c r="E291" s="216">
        <f>'Item 20 Lista de Peças c Sinapi'!F259</f>
        <v>10</v>
      </c>
      <c r="F291" s="120">
        <f t="shared" si="4"/>
        <v>32984.5</v>
      </c>
    </row>
    <row r="292" spans="1:6" ht="38.25" x14ac:dyDescent="0.25">
      <c r="A292" s="108" t="s">
        <v>544</v>
      </c>
      <c r="B292" s="217" t="str">
        <f>'Item 20 Lista de Peças c Sinapi'!B260</f>
        <v>CONTATOR TRIPOLAR, CORRENTE DE *65* A, TENSAO NOMINAL DE *500* V, CATEGORIA AC-2 E AC-3</v>
      </c>
      <c r="C292" s="90">
        <f>'Item 20 Lista de Peças c Sinapi'!D260</f>
        <v>434.34</v>
      </c>
      <c r="D292" s="216" t="str">
        <f>'Item 20 Lista de Peças c Sinapi'!E260</f>
        <v>un</v>
      </c>
      <c r="E292" s="216">
        <f>'Item 20 Lista de Peças c Sinapi'!F260</f>
        <v>10</v>
      </c>
      <c r="F292" s="120">
        <f t="shared" ref="F292:F355" si="5">ROUND(E292*C292,2)</f>
        <v>4343.3999999999996</v>
      </c>
    </row>
    <row r="293" spans="1:6" ht="38.25" x14ac:dyDescent="0.25">
      <c r="A293" s="108" t="s">
        <v>546</v>
      </c>
      <c r="B293" s="217" t="str">
        <f>'Item 20 Lista de Peças c Sinapi'!B261</f>
        <v>CONTATOR TRIPOLAR, CORRENTE DE 12 A, TENSAO NOMINAL DE *500* V, CATEGORIA AC-2 E AC-3</v>
      </c>
      <c r="C293" s="90">
        <f>'Item 20 Lista de Peças c Sinapi'!D261</f>
        <v>87.96</v>
      </c>
      <c r="D293" s="216" t="str">
        <f>'Item 20 Lista de Peças c Sinapi'!E261</f>
        <v>un</v>
      </c>
      <c r="E293" s="216">
        <f>'Item 20 Lista de Peças c Sinapi'!F261</f>
        <v>10</v>
      </c>
      <c r="F293" s="120">
        <f t="shared" si="5"/>
        <v>879.6</v>
      </c>
    </row>
    <row r="294" spans="1:6" ht="38.25" x14ac:dyDescent="0.25">
      <c r="A294" s="108" t="s">
        <v>548</v>
      </c>
      <c r="B294" s="217" t="str">
        <f>'Item 20 Lista de Peças c Sinapi'!B262</f>
        <v>CONTATOR TRIPOLAR, CORRENTE DE 25 A, TENSAO NOMINAL DE *500* V, CATEGORIA AC-2 E AC-3</v>
      </c>
      <c r="C294" s="90">
        <f>'Item 20 Lista de Peças c Sinapi'!D262</f>
        <v>121</v>
      </c>
      <c r="D294" s="216" t="str">
        <f>'Item 20 Lista de Peças c Sinapi'!E262</f>
        <v>un</v>
      </c>
      <c r="E294" s="216">
        <f>'Item 20 Lista de Peças c Sinapi'!F262</f>
        <v>10</v>
      </c>
      <c r="F294" s="120">
        <f t="shared" si="5"/>
        <v>1210</v>
      </c>
    </row>
    <row r="295" spans="1:6" ht="38.25" x14ac:dyDescent="0.25">
      <c r="A295" s="108" t="s">
        <v>550</v>
      </c>
      <c r="B295" s="217" t="str">
        <f>'Item 20 Lista de Peças c Sinapi'!B263</f>
        <v>CONTATOR TRIPOLAR, CORRENTE DE 250 A, TENSAO NOMINAL DE *500* V, PARA ACIONAMENTO DE CAPACITORES</v>
      </c>
      <c r="C295" s="90">
        <f>'Item 20 Lista de Peças c Sinapi'!D263</f>
        <v>1036.1400000000001</v>
      </c>
      <c r="D295" s="216" t="str">
        <f>'Item 20 Lista de Peças c Sinapi'!E263</f>
        <v>un</v>
      </c>
      <c r="E295" s="216">
        <f>'Item 20 Lista de Peças c Sinapi'!F263</f>
        <v>10</v>
      </c>
      <c r="F295" s="120">
        <f t="shared" si="5"/>
        <v>10361.4</v>
      </c>
    </row>
    <row r="296" spans="1:6" ht="38.25" x14ac:dyDescent="0.25">
      <c r="A296" s="108" t="s">
        <v>552</v>
      </c>
      <c r="B296" s="217" t="str">
        <f>'Item 20 Lista de Peças c Sinapi'!B264</f>
        <v>CONTATOR TRIPOLAR, CORRENTE DE 300 A, TENSAO NOMINAL DE *500* V, CATEGORIA AC-2 E AC-3</v>
      </c>
      <c r="C296" s="90">
        <f>'Item 20 Lista de Peças c Sinapi'!D264</f>
        <v>1593.61</v>
      </c>
      <c r="D296" s="216" t="str">
        <f>'Item 20 Lista de Peças c Sinapi'!E264</f>
        <v>un</v>
      </c>
      <c r="E296" s="216">
        <f>'Item 20 Lista de Peças c Sinapi'!F264</f>
        <v>10</v>
      </c>
      <c r="F296" s="120">
        <f t="shared" si="5"/>
        <v>15936.1</v>
      </c>
    </row>
    <row r="297" spans="1:6" ht="38.25" x14ac:dyDescent="0.25">
      <c r="A297" s="108" t="s">
        <v>554</v>
      </c>
      <c r="B297" s="217" t="str">
        <f>'Item 20 Lista de Peças c Sinapi'!B265</f>
        <v>CONTATOR TRIPOLAR, CORRENTE DE 32 A, TENSAO NOMINAL DE *500* V, CATEGORIA AC-2 E AC-3</v>
      </c>
      <c r="C297" s="90">
        <f>'Item 20 Lista de Peças c Sinapi'!D265</f>
        <v>187.28</v>
      </c>
      <c r="D297" s="216" t="str">
        <f>'Item 20 Lista de Peças c Sinapi'!E265</f>
        <v>un</v>
      </c>
      <c r="E297" s="216">
        <f>'Item 20 Lista de Peças c Sinapi'!F265</f>
        <v>10</v>
      </c>
      <c r="F297" s="120">
        <f t="shared" si="5"/>
        <v>1872.8</v>
      </c>
    </row>
    <row r="298" spans="1:6" ht="38.25" x14ac:dyDescent="0.25">
      <c r="A298" s="108" t="s">
        <v>556</v>
      </c>
      <c r="B298" s="217" t="str">
        <f>'Item 20 Lista de Peças c Sinapi'!B266</f>
        <v>CONTATOR TRIPOLAR, CORRENTE DE 400 A, TENSAO NOMINAL DE *500* V, CATEGORIA AC-2 E AC-3</v>
      </c>
      <c r="C298" s="90">
        <f>'Item 20 Lista de Peças c Sinapi'!D266</f>
        <v>1902.42</v>
      </c>
      <c r="D298" s="216" t="str">
        <f>'Item 20 Lista de Peças c Sinapi'!E266</f>
        <v>un</v>
      </c>
      <c r="E298" s="216">
        <f>'Item 20 Lista de Peças c Sinapi'!F266</f>
        <v>10</v>
      </c>
      <c r="F298" s="120">
        <f t="shared" si="5"/>
        <v>19024.2</v>
      </c>
    </row>
    <row r="299" spans="1:6" ht="38.25" x14ac:dyDescent="0.25">
      <c r="A299" s="108" t="s">
        <v>558</v>
      </c>
      <c r="B299" s="217" t="str">
        <f>'Item 20 Lista de Peças c Sinapi'!B267</f>
        <v>CONTATOR TRIPOLAR, CORRENTE DE 45 A, TENSAO NOMINAL DE *500* V, CATEGORIA AC-2 E AC-3</v>
      </c>
      <c r="C299" s="90">
        <f>'Item 20 Lista de Peças c Sinapi'!D267</f>
        <v>334.95</v>
      </c>
      <c r="D299" s="216" t="str">
        <f>'Item 20 Lista de Peças c Sinapi'!E267</f>
        <v>un</v>
      </c>
      <c r="E299" s="216">
        <f>'Item 20 Lista de Peças c Sinapi'!F267</f>
        <v>10</v>
      </c>
      <c r="F299" s="120">
        <f t="shared" si="5"/>
        <v>3349.5</v>
      </c>
    </row>
    <row r="300" spans="1:6" ht="38.25" x14ac:dyDescent="0.25">
      <c r="A300" s="108" t="s">
        <v>560</v>
      </c>
      <c r="B300" s="217" t="str">
        <f>'Item 20 Lista de Peças c Sinapi'!B268</f>
        <v>CONTATOR TRIPOLAR, CORRENTE DE 630 A, TENSAO NOMINAL DE *500* V, CATEGORIA AC-2 E AC-3</v>
      </c>
      <c r="C300" s="90">
        <f>'Item 20 Lista de Peças c Sinapi'!D268</f>
        <v>2004.11</v>
      </c>
      <c r="D300" s="216" t="str">
        <f>'Item 20 Lista de Peças c Sinapi'!E268</f>
        <v>un</v>
      </c>
      <c r="E300" s="216">
        <f>'Item 20 Lista de Peças c Sinapi'!F268</f>
        <v>10</v>
      </c>
      <c r="F300" s="120">
        <f t="shared" si="5"/>
        <v>20041.099999999999</v>
      </c>
    </row>
    <row r="301" spans="1:6" ht="38.25" x14ac:dyDescent="0.25">
      <c r="A301" s="108" t="s">
        <v>562</v>
      </c>
      <c r="B301" s="217" t="str">
        <f>'Item 20 Lista de Peças c Sinapi'!B269</f>
        <v>CONTATOR TRIPOLAR, CORRENTE DE 75 A, TENSAO NOMINAL DE *500* V, CATEGORIA AC-2 E AC-3</v>
      </c>
      <c r="C301" s="90">
        <f>'Item 20 Lista de Peças c Sinapi'!D269</f>
        <v>628.99</v>
      </c>
      <c r="D301" s="216" t="str">
        <f>'Item 20 Lista de Peças c Sinapi'!E269</f>
        <v>un</v>
      </c>
      <c r="E301" s="216">
        <f>'Item 20 Lista de Peças c Sinapi'!F269</f>
        <v>10</v>
      </c>
      <c r="F301" s="120">
        <f t="shared" si="5"/>
        <v>6289.9</v>
      </c>
    </row>
    <row r="302" spans="1:6" ht="25.5" x14ac:dyDescent="0.25">
      <c r="A302" s="108" t="s">
        <v>564</v>
      </c>
      <c r="B302" s="217" t="str">
        <f>'Item 20 Lista de Peças c Sinapi'!B270</f>
        <v>CONTATOR TRIPOLAR, CORRENTE DE 9 A, TENSAO NOMINAL DE *500* V, CATEGORIA AC-2 E AC-3</v>
      </c>
      <c r="C302" s="90">
        <f>'Item 20 Lista de Peças c Sinapi'!D270</f>
        <v>82.84</v>
      </c>
      <c r="D302" s="216" t="str">
        <f>'Item 20 Lista de Peças c Sinapi'!E270</f>
        <v>un</v>
      </c>
      <c r="E302" s="216">
        <f>'Item 20 Lista de Peças c Sinapi'!F270</f>
        <v>10</v>
      </c>
      <c r="F302" s="120">
        <f t="shared" si="5"/>
        <v>828.4</v>
      </c>
    </row>
    <row r="303" spans="1:6" ht="38.25" x14ac:dyDescent="0.25">
      <c r="A303" s="108" t="s">
        <v>566</v>
      </c>
      <c r="B303" s="217" t="str">
        <f>'Item 20 Lista de Peças c Sinapi'!B271</f>
        <v>CONTATOR TRIPOLAR, CORRENTE DE 95 A, TENSAO NOMINAL DE *500* V, CATEGORIA AC-2 E AC-3</v>
      </c>
      <c r="C303" s="90">
        <f>'Item 20 Lista de Peças c Sinapi'!D271</f>
        <v>336.12</v>
      </c>
      <c r="D303" s="216" t="str">
        <f>'Item 20 Lista de Peças c Sinapi'!E271</f>
        <v>un</v>
      </c>
      <c r="E303" s="216">
        <f>'Item 20 Lista de Peças c Sinapi'!F271</f>
        <v>10</v>
      </c>
      <c r="F303" s="120">
        <f t="shared" si="5"/>
        <v>3361.2</v>
      </c>
    </row>
    <row r="304" spans="1:6" ht="25.5" x14ac:dyDescent="0.25">
      <c r="A304" s="108" t="s">
        <v>568</v>
      </c>
      <c r="B304" s="217" t="str">
        <f>'Item 20 Lista de Peças c Sinapi'!B272</f>
        <v>CUBA DE LOUÇA DE EMBUTIR P/ LAVATÓRIO 50X 35 CM</v>
      </c>
      <c r="C304" s="90">
        <f>'Item 20 Lista de Peças c Sinapi'!D272</f>
        <v>64.05</v>
      </c>
      <c r="D304" s="216" t="str">
        <f>'Item 20 Lista de Peças c Sinapi'!E272</f>
        <v>un</v>
      </c>
      <c r="E304" s="216">
        <f>'Item 20 Lista de Peças c Sinapi'!F272</f>
        <v>15</v>
      </c>
      <c r="F304" s="120">
        <f t="shared" si="5"/>
        <v>960.75</v>
      </c>
    </row>
    <row r="305" spans="1:6" ht="51" x14ac:dyDescent="0.25">
      <c r="A305" s="108" t="s">
        <v>569</v>
      </c>
      <c r="B305" s="217" t="str">
        <f>'Item 20 Lista de Peças c Sinapi'!B273</f>
        <v>CUMEEIRA ARTICULADA (ABA INFERIOR) PARA TELHA ONDULADA DE FIBROCIMENTO E = 4 MM, ABA *330* MM, COMPRIMENTO 500 MM (SEM AMIANTO)</v>
      </c>
      <c r="C305" s="90">
        <f>'Item 20 Lista de Peças c Sinapi'!D273</f>
        <v>4.24</v>
      </c>
      <c r="D305" s="216" t="str">
        <f>'Item 20 Lista de Peças c Sinapi'!E273</f>
        <v>un</v>
      </c>
      <c r="E305" s="216">
        <f>'Item 20 Lista de Peças c Sinapi'!F273</f>
        <v>50</v>
      </c>
      <c r="F305" s="120">
        <f t="shared" si="5"/>
        <v>212</v>
      </c>
    </row>
    <row r="306" spans="1:6" ht="51" x14ac:dyDescent="0.25">
      <c r="A306" s="108" t="s">
        <v>570</v>
      </c>
      <c r="B306" s="217" t="str">
        <f>'Item 20 Lista de Peças c Sinapi'!B274</f>
        <v>CUMEEIRA ARTICULADA (ABA INTERNA INFERIOR OU EXTERNA SUPERIOR) PARA TELHA ESTRUTURAL DE FIBROCIMENTO, 1 ABA, E = 6 MM (SEM AMIANTO)</v>
      </c>
      <c r="C306" s="90">
        <f>'Item 20 Lista de Peças c Sinapi'!D274</f>
        <v>8.74</v>
      </c>
      <c r="D306" s="216" t="str">
        <f>'Item 20 Lista de Peças c Sinapi'!E274</f>
        <v>un</v>
      </c>
      <c r="E306" s="216">
        <f>'Item 20 Lista de Peças c Sinapi'!F274</f>
        <v>50</v>
      </c>
      <c r="F306" s="120">
        <f t="shared" si="5"/>
        <v>437</v>
      </c>
    </row>
    <row r="307" spans="1:6" ht="51" x14ac:dyDescent="0.25">
      <c r="A307" s="108" t="s">
        <v>571</v>
      </c>
      <c r="B307" s="217" t="str">
        <f>'Item 20 Lista de Peças c Sinapi'!B275</f>
        <v>CUMEEIRA ARTICULADA (ABA SUPERIOR) PARA TELHA ONDULADA DE FIBROCIMENTO E = 4 MM, ABA *330* MM, COMPRIMENTO 500 MM (SEM AMIANTO)</v>
      </c>
      <c r="C307" s="90">
        <f>'Item 20 Lista de Peças c Sinapi'!D275</f>
        <v>3.72</v>
      </c>
      <c r="D307" s="216" t="str">
        <f>'Item 20 Lista de Peças c Sinapi'!E275</f>
        <v>un</v>
      </c>
      <c r="E307" s="216">
        <f>'Item 20 Lista de Peças c Sinapi'!F275</f>
        <v>50</v>
      </c>
      <c r="F307" s="120">
        <f t="shared" si="5"/>
        <v>186</v>
      </c>
    </row>
    <row r="308" spans="1:6" ht="51" x14ac:dyDescent="0.25">
      <c r="A308" s="108" t="s">
        <v>573</v>
      </c>
      <c r="B308" s="217" t="str">
        <f>'Item 20 Lista de Peças c Sinapi'!B276</f>
        <v>CUMEEIRA ARTICULADA (PAR) PARA TELHA ONDULADA DE FIBROCIMENTO, E = 6 MM, ABA 350 MM, COMPRIMENTO 1100 MM (SEM AMIANTO)</v>
      </c>
      <c r="C308" s="90">
        <f>'Item 20 Lista de Peças c Sinapi'!D276</f>
        <v>16.43</v>
      </c>
      <c r="D308" s="216" t="str">
        <f>'Item 20 Lista de Peças c Sinapi'!E276</f>
        <v>un</v>
      </c>
      <c r="E308" s="216">
        <f>'Item 20 Lista de Peças c Sinapi'!F276</f>
        <v>50</v>
      </c>
      <c r="F308" s="120">
        <f t="shared" si="5"/>
        <v>821.5</v>
      </c>
    </row>
    <row r="309" spans="1:6" ht="38.25" x14ac:dyDescent="0.25">
      <c r="A309" s="108" t="s">
        <v>575</v>
      </c>
      <c r="B309" s="217" t="str">
        <f>'Item 20 Lista de Peças c Sinapi'!B277</f>
        <v>CUMEEIRA NORMAL PARA TELHA ESTRUTURAL DE FIBROCIMENTO 1 ABA, E = 6 MM, COMPRIMENTO 608 MM (SEM AMIANTO)</v>
      </c>
      <c r="C309" s="90">
        <f>'Item 20 Lista de Peças c Sinapi'!D277</f>
        <v>14.06</v>
      </c>
      <c r="D309" s="216" t="str">
        <f>'Item 20 Lista de Peças c Sinapi'!E277</f>
        <v>un</v>
      </c>
      <c r="E309" s="216">
        <f>'Item 20 Lista de Peças c Sinapi'!F277</f>
        <v>50</v>
      </c>
      <c r="F309" s="120">
        <f t="shared" si="5"/>
        <v>703</v>
      </c>
    </row>
    <row r="310" spans="1:6" ht="38.25" x14ac:dyDescent="0.25">
      <c r="A310" s="108" t="s">
        <v>577</v>
      </c>
      <c r="B310" s="217" t="str">
        <f>'Item 20 Lista de Peças c Sinapi'!B278</f>
        <v>CUMEEIRA NORMAL PARA TELHA ESTRUTURAL DE FIBROCIMENTO 2 ABAS, E = 6 MM, DE 1050 X 935 MM (SEM AMIANTO)</v>
      </c>
      <c r="C310" s="90">
        <f>'Item 20 Lista de Peças c Sinapi'!D278</f>
        <v>58.82</v>
      </c>
      <c r="D310" s="216" t="str">
        <f>'Item 20 Lista de Peças c Sinapi'!E278</f>
        <v>un</v>
      </c>
      <c r="E310" s="216">
        <f>'Item 20 Lista de Peças c Sinapi'!F278</f>
        <v>50</v>
      </c>
      <c r="F310" s="120">
        <f t="shared" si="5"/>
        <v>2941</v>
      </c>
    </row>
    <row r="311" spans="1:6" ht="38.25" x14ac:dyDescent="0.25">
      <c r="A311" s="108" t="s">
        <v>579</v>
      </c>
      <c r="B311" s="217" t="str">
        <f>'Item 20 Lista de Peças c Sinapi'!B279</f>
        <v>CUMEEIRA NORMAL PARA TELHA ONDULADA DE FIBROCIMENTO, E = 6 MM, ABA 300 MM, COMPRIMENTO 1100 MM (SEM AMIANTO)</v>
      </c>
      <c r="C311" s="90">
        <f>'Item 20 Lista de Peças c Sinapi'!D279</f>
        <v>29.73</v>
      </c>
      <c r="D311" s="216" t="str">
        <f>'Item 20 Lista de Peças c Sinapi'!E279</f>
        <v>un</v>
      </c>
      <c r="E311" s="216">
        <f>'Item 20 Lista de Peças c Sinapi'!F279</f>
        <v>50</v>
      </c>
      <c r="F311" s="120">
        <f t="shared" si="5"/>
        <v>1486.5</v>
      </c>
    </row>
    <row r="312" spans="1:6" ht="38.25" x14ac:dyDescent="0.25">
      <c r="A312" s="108" t="s">
        <v>581</v>
      </c>
      <c r="B312" s="217" t="str">
        <f>'Item 20 Lista de Peças c Sinapi'!B280</f>
        <v>CUMEEIRA PARA TELHA CERAMICA, COMPRIMENTO DE *41* CM, RENDIMENTO DE *3* TELHAS/M</v>
      </c>
      <c r="C312" s="90">
        <f>'Item 20 Lista de Peças c Sinapi'!D280</f>
        <v>2.16</v>
      </c>
      <c r="D312" s="216" t="str">
        <f>'Item 20 Lista de Peças c Sinapi'!E280</f>
        <v>un</v>
      </c>
      <c r="E312" s="216">
        <f>'Item 20 Lista de Peças c Sinapi'!F280</f>
        <v>50</v>
      </c>
      <c r="F312" s="120">
        <f t="shared" si="5"/>
        <v>108</v>
      </c>
    </row>
    <row r="313" spans="1:6" ht="38.25" x14ac:dyDescent="0.25">
      <c r="A313" s="108" t="s">
        <v>583</v>
      </c>
      <c r="B313" s="217" t="str">
        <f>'Item 20 Lista de Peças c Sinapi'!B281</f>
        <v>CUMEEIRA SHED PARA TELHA ONDULADA DE FIBROCIMENTO, E = 6 MM, ABA 280 MM, COMPRIMENTO 1100 MM (SEM AMIANTO)</v>
      </c>
      <c r="C313" s="90">
        <f>'Item 20 Lista de Peças c Sinapi'!D281</f>
        <v>20.149999999999999</v>
      </c>
      <c r="D313" s="216" t="str">
        <f>'Item 20 Lista de Peças c Sinapi'!E281</f>
        <v>un</v>
      </c>
      <c r="E313" s="216">
        <f>'Item 20 Lista de Peças c Sinapi'!F281</f>
        <v>50</v>
      </c>
      <c r="F313" s="120">
        <f t="shared" si="5"/>
        <v>1007.5</v>
      </c>
    </row>
    <row r="314" spans="1:6" ht="38.25" x14ac:dyDescent="0.25">
      <c r="A314" s="108" t="s">
        <v>585</v>
      </c>
      <c r="B314" s="217" t="str">
        <f>'Item 20 Lista de Peças c Sinapi'!B282</f>
        <v>CUMEEIRA UNIVERSAL PARA TELHA DE FIBROCIMENTO ONDULADA, E = 6 MM, DE 1,10 X 0,21 M (SEM AMIANTO)</v>
      </c>
      <c r="C314" s="90">
        <f>'Item 20 Lista de Peças c Sinapi'!D282</f>
        <v>20.85</v>
      </c>
      <c r="D314" s="216" t="str">
        <f>'Item 20 Lista de Peças c Sinapi'!E282</f>
        <v>un</v>
      </c>
      <c r="E314" s="216">
        <f>'Item 20 Lista de Peças c Sinapi'!F282</f>
        <v>100</v>
      </c>
      <c r="F314" s="120">
        <f t="shared" si="5"/>
        <v>2085</v>
      </c>
    </row>
    <row r="315" spans="1:6" ht="38.25" x14ac:dyDescent="0.25">
      <c r="A315" s="108" t="s">
        <v>587</v>
      </c>
      <c r="B315" s="217" t="str">
        <f>'Item 20 Lista de Peças c Sinapi'!B283</f>
        <v>CUMEEIRA UNIVERSAL PARA TELHA ONDULADA DE FIBROCIMENTO, E = 6 MM, ABA 210 MM, COMPRIMENTO 1100 MM (SEM AMIANTO)</v>
      </c>
      <c r="C315" s="90">
        <f>'Item 20 Lista de Peças c Sinapi'!D283</f>
        <v>20.85</v>
      </c>
      <c r="D315" s="216" t="str">
        <f>'Item 20 Lista de Peças c Sinapi'!E283</f>
        <v>un</v>
      </c>
      <c r="E315" s="216">
        <f>'Item 20 Lista de Peças c Sinapi'!F283</f>
        <v>50</v>
      </c>
      <c r="F315" s="120">
        <f t="shared" si="5"/>
        <v>1042.5</v>
      </c>
    </row>
    <row r="316" spans="1:6" ht="25.5" x14ac:dyDescent="0.25">
      <c r="A316" s="108" t="s">
        <v>589</v>
      </c>
      <c r="B316" s="217" t="str">
        <f>'Item 20 Lista de Peças c Sinapi'!B284</f>
        <v>CURVA CURTA 90º DE PVC RÍGIDO ROSCÁVEL PARA ELETRODUTO 3/4"</v>
      </c>
      <c r="C316" s="90">
        <f>'Item 20 Lista de Peças c Sinapi'!D284</f>
        <v>1.56</v>
      </c>
      <c r="D316" s="216" t="str">
        <f>'Item 20 Lista de Peças c Sinapi'!E284</f>
        <v>un</v>
      </c>
      <c r="E316" s="216">
        <f>'Item 20 Lista de Peças c Sinapi'!F284</f>
        <v>15</v>
      </c>
      <c r="F316" s="120">
        <f t="shared" si="5"/>
        <v>23.4</v>
      </c>
    </row>
    <row r="317" spans="1:6" ht="25.5" x14ac:dyDescent="0.25">
      <c r="A317" s="108" t="s">
        <v>590</v>
      </c>
      <c r="B317" s="217" t="str">
        <f>'Item 20 Lista de Peças c Sinapi'!B285</f>
        <v>CURVA P/ELETRODUTO EM FERRO GALVANIZADO 90 GR 1"</v>
      </c>
      <c r="C317" s="90">
        <f>'Item 20 Lista de Peças c Sinapi'!D285</f>
        <v>5.36</v>
      </c>
      <c r="D317" s="216" t="str">
        <f>'Item 20 Lista de Peças c Sinapi'!E285</f>
        <v>un</v>
      </c>
      <c r="E317" s="216">
        <f>'Item 20 Lista de Peças c Sinapi'!F285</f>
        <v>15</v>
      </c>
      <c r="F317" s="120">
        <f t="shared" si="5"/>
        <v>80.400000000000006</v>
      </c>
    </row>
    <row r="318" spans="1:6" ht="25.5" x14ac:dyDescent="0.25">
      <c r="A318" s="108" t="s">
        <v>592</v>
      </c>
      <c r="B318" s="217" t="str">
        <f>'Item 20 Lista de Peças c Sinapi'!B286</f>
        <v>CURVA P/ELETRODUTO EM FERRO GALVANIZADO 90 GR 1.1/2"</v>
      </c>
      <c r="C318" s="90">
        <f>'Item 20 Lista de Peças c Sinapi'!D286</f>
        <v>14.9</v>
      </c>
      <c r="D318" s="216" t="str">
        <f>'Item 20 Lista de Peças c Sinapi'!E286</f>
        <v>un</v>
      </c>
      <c r="E318" s="216">
        <f>'Item 20 Lista de Peças c Sinapi'!F286</f>
        <v>15</v>
      </c>
      <c r="F318" s="120">
        <f t="shared" si="5"/>
        <v>223.5</v>
      </c>
    </row>
    <row r="319" spans="1:6" ht="25.5" x14ac:dyDescent="0.25">
      <c r="A319" s="108" t="s">
        <v>594</v>
      </c>
      <c r="B319" s="217" t="str">
        <f>'Item 20 Lista de Peças c Sinapi'!B287</f>
        <v>CURVA P/ELETRODUTO EM FERRO GALVANIZADO 90 GR 1.1/4"</v>
      </c>
      <c r="C319" s="90">
        <f>'Item 20 Lista de Peças c Sinapi'!D287</f>
        <v>12.21</v>
      </c>
      <c r="D319" s="216" t="str">
        <f>'Item 20 Lista de Peças c Sinapi'!E287</f>
        <v>un</v>
      </c>
      <c r="E319" s="216">
        <f>'Item 20 Lista de Peças c Sinapi'!F287</f>
        <v>15</v>
      </c>
      <c r="F319" s="120">
        <f t="shared" si="5"/>
        <v>183.15</v>
      </c>
    </row>
    <row r="320" spans="1:6" ht="25.5" x14ac:dyDescent="0.25">
      <c r="A320" s="108" t="s">
        <v>596</v>
      </c>
      <c r="B320" s="217" t="str">
        <f>'Item 20 Lista de Peças c Sinapi'!B288</f>
        <v>CURVA P/ELETRODUTO EM FERRO GALVANIZADO 90 GR 1/2"</v>
      </c>
      <c r="C320" s="90">
        <f>'Item 20 Lista de Peças c Sinapi'!D288</f>
        <v>0.57999999999999996</v>
      </c>
      <c r="D320" s="216" t="str">
        <f>'Item 20 Lista de Peças c Sinapi'!E288</f>
        <v>un</v>
      </c>
      <c r="E320" s="216">
        <f>'Item 20 Lista de Peças c Sinapi'!F288</f>
        <v>15</v>
      </c>
      <c r="F320" s="120">
        <f t="shared" si="5"/>
        <v>8.6999999999999993</v>
      </c>
    </row>
    <row r="321" spans="1:6" ht="25.5" x14ac:dyDescent="0.25">
      <c r="A321" s="108" t="s">
        <v>598</v>
      </c>
      <c r="B321" s="217" t="str">
        <f>'Item 20 Lista de Peças c Sinapi'!B289</f>
        <v>CURVA P/ELETRODUTO EM FERRO GALVANIZADO 90 GR 2"</v>
      </c>
      <c r="C321" s="90">
        <f>'Item 20 Lista de Peças c Sinapi'!D289</f>
        <v>21.87</v>
      </c>
      <c r="D321" s="216" t="str">
        <f>'Item 20 Lista de Peças c Sinapi'!E289</f>
        <v>un</v>
      </c>
      <c r="E321" s="216">
        <f>'Item 20 Lista de Peças c Sinapi'!F289</f>
        <v>15</v>
      </c>
      <c r="F321" s="120">
        <f t="shared" si="5"/>
        <v>328.05</v>
      </c>
    </row>
    <row r="322" spans="1:6" ht="25.5" x14ac:dyDescent="0.25">
      <c r="A322" s="108" t="s">
        <v>600</v>
      </c>
      <c r="B322" s="217" t="str">
        <f>'Item 20 Lista de Peças c Sinapi'!B290</f>
        <v>CURVA P/ELETRODUTO EM FERRO GALVANIZADO 90 GR 2.1/2"</v>
      </c>
      <c r="C322" s="90">
        <f>'Item 20 Lista de Peças c Sinapi'!D290</f>
        <v>55.4</v>
      </c>
      <c r="D322" s="216" t="str">
        <f>'Item 20 Lista de Peças c Sinapi'!E290</f>
        <v>un</v>
      </c>
      <c r="E322" s="216">
        <f>'Item 20 Lista de Peças c Sinapi'!F290</f>
        <v>15</v>
      </c>
      <c r="F322" s="120">
        <f t="shared" si="5"/>
        <v>831</v>
      </c>
    </row>
    <row r="323" spans="1:6" ht="25.5" x14ac:dyDescent="0.25">
      <c r="A323" s="108" t="s">
        <v>602</v>
      </c>
      <c r="B323" s="217" t="str">
        <f>'Item 20 Lista de Peças c Sinapi'!B291</f>
        <v>CURVA P/ELETRODUTO EM FERRO GALVANIZADO 90 GR 3"</v>
      </c>
      <c r="C323" s="90">
        <f>'Item 20 Lista de Peças c Sinapi'!D291</f>
        <v>72.73</v>
      </c>
      <c r="D323" s="216" t="str">
        <f>'Item 20 Lista de Peças c Sinapi'!E291</f>
        <v>un</v>
      </c>
      <c r="E323" s="216">
        <f>'Item 20 Lista de Peças c Sinapi'!F291</f>
        <v>15</v>
      </c>
      <c r="F323" s="120">
        <f t="shared" si="5"/>
        <v>1090.95</v>
      </c>
    </row>
    <row r="324" spans="1:6" ht="25.5" x14ac:dyDescent="0.25">
      <c r="A324" s="108" t="s">
        <v>604</v>
      </c>
      <c r="B324" s="217" t="str">
        <f>'Item 20 Lista de Peças c Sinapi'!B292</f>
        <v>CURVA P/ELETRODUTO EM FERRO GALVANIZADO 90 GR 3/4"</v>
      </c>
      <c r="C324" s="90">
        <f>'Item 20 Lista de Peças c Sinapi'!D292</f>
        <v>3.95</v>
      </c>
      <c r="D324" s="216" t="str">
        <f>'Item 20 Lista de Peças c Sinapi'!E292</f>
        <v>un</v>
      </c>
      <c r="E324" s="216">
        <f>'Item 20 Lista de Peças c Sinapi'!F292</f>
        <v>15</v>
      </c>
      <c r="F324" s="120">
        <f t="shared" si="5"/>
        <v>59.25</v>
      </c>
    </row>
    <row r="325" spans="1:6" ht="25.5" x14ac:dyDescent="0.25">
      <c r="A325" s="108" t="s">
        <v>606</v>
      </c>
      <c r="B325" s="217" t="str">
        <f>'Item 20 Lista de Peças c Sinapi'!B293</f>
        <v>CURVA P/ELETRODUTO EM FERRO GALVANIZADO 90 GR 4"</v>
      </c>
      <c r="C325" s="90">
        <f>'Item 20 Lista de Peças c Sinapi'!D293</f>
        <v>123.36</v>
      </c>
      <c r="D325" s="216" t="str">
        <f>'Item 20 Lista de Peças c Sinapi'!E293</f>
        <v>un</v>
      </c>
      <c r="E325" s="216">
        <f>'Item 20 Lista de Peças c Sinapi'!F293</f>
        <v>15</v>
      </c>
      <c r="F325" s="120">
        <f t="shared" si="5"/>
        <v>1850.4</v>
      </c>
    </row>
    <row r="326" spans="1:6" ht="25.5" x14ac:dyDescent="0.25">
      <c r="A326" s="108" t="s">
        <v>608</v>
      </c>
      <c r="B326" s="217" t="str">
        <f>'Item 20 Lista de Peças c Sinapi'!B294</f>
        <v>CURVA PVC 180G 1.1/2" P/ ELETRODUTO ROSCAVEL</v>
      </c>
      <c r="C326" s="90">
        <f>'Item 20 Lista de Peças c Sinapi'!D294</f>
        <v>5.94</v>
      </c>
      <c r="D326" s="216" t="str">
        <f>'Item 20 Lista de Peças c Sinapi'!E294</f>
        <v>un</v>
      </c>
      <c r="E326" s="216">
        <f>'Item 20 Lista de Peças c Sinapi'!F294</f>
        <v>15</v>
      </c>
      <c r="F326" s="120">
        <f t="shared" si="5"/>
        <v>89.1</v>
      </c>
    </row>
    <row r="327" spans="1:6" ht="25.5" x14ac:dyDescent="0.25">
      <c r="A327" s="108" t="s">
        <v>610</v>
      </c>
      <c r="B327" s="217" t="str">
        <f>'Item 20 Lista de Peças c Sinapi'!B295</f>
        <v>CURVA PVC 90G C/ROSCA P/ AGUA FRIA PREDIAL 1 1/2"</v>
      </c>
      <c r="C327" s="90">
        <f>'Item 20 Lista de Peças c Sinapi'!D295</f>
        <v>18.010000000000002</v>
      </c>
      <c r="D327" s="216" t="str">
        <f>'Item 20 Lista de Peças c Sinapi'!E295</f>
        <v>un</v>
      </c>
      <c r="E327" s="216">
        <f>'Item 20 Lista de Peças c Sinapi'!F295</f>
        <v>15</v>
      </c>
      <c r="F327" s="120">
        <f t="shared" si="5"/>
        <v>270.14999999999998</v>
      </c>
    </row>
    <row r="328" spans="1:6" ht="25.5" x14ac:dyDescent="0.25">
      <c r="A328" s="108" t="s">
        <v>612</v>
      </c>
      <c r="B328" s="217" t="str">
        <f>'Item 20 Lista de Peças c Sinapi'!B296</f>
        <v>CURVA PVC 90G C/ROSCA P/ AGUA FRIA PREDIAL 1"</v>
      </c>
      <c r="C328" s="90">
        <f>'Item 20 Lista de Peças c Sinapi'!D296</f>
        <v>5.59</v>
      </c>
      <c r="D328" s="216" t="str">
        <f>'Item 20 Lista de Peças c Sinapi'!E296</f>
        <v>un</v>
      </c>
      <c r="E328" s="216">
        <f>'Item 20 Lista de Peças c Sinapi'!F296</f>
        <v>15</v>
      </c>
      <c r="F328" s="120">
        <f t="shared" si="5"/>
        <v>83.85</v>
      </c>
    </row>
    <row r="329" spans="1:6" ht="25.5" x14ac:dyDescent="0.25">
      <c r="A329" s="108" t="s">
        <v>614</v>
      </c>
      <c r="B329" s="217" t="str">
        <f>'Item 20 Lista de Peças c Sinapi'!B297</f>
        <v>CURVA PVC 90G C/ROSCA P/ AGUA FRIA PREDIAL 1/2"</v>
      </c>
      <c r="C329" s="90">
        <f>'Item 20 Lista de Peças c Sinapi'!D297</f>
        <v>2.82</v>
      </c>
      <c r="D329" s="216" t="str">
        <f>'Item 20 Lista de Peças c Sinapi'!E297</f>
        <v>un</v>
      </c>
      <c r="E329" s="216">
        <f>'Item 20 Lista de Peças c Sinapi'!F297</f>
        <v>15</v>
      </c>
      <c r="F329" s="120">
        <f t="shared" si="5"/>
        <v>42.3</v>
      </c>
    </row>
    <row r="330" spans="1:6" ht="25.5" x14ac:dyDescent="0.25">
      <c r="A330" s="108" t="s">
        <v>616</v>
      </c>
      <c r="B330" s="217" t="str">
        <f>'Item 20 Lista de Peças c Sinapi'!B298</f>
        <v>CURVA PVC 90G C/ROSCA P/ AGUA FRIA PREDIAL 2"</v>
      </c>
      <c r="C330" s="90">
        <f>'Item 20 Lista de Peças c Sinapi'!D298</f>
        <v>25.71</v>
      </c>
      <c r="D330" s="216" t="str">
        <f>'Item 20 Lista de Peças c Sinapi'!E298</f>
        <v>un</v>
      </c>
      <c r="E330" s="216">
        <f>'Item 20 Lista de Peças c Sinapi'!F298</f>
        <v>15</v>
      </c>
      <c r="F330" s="120">
        <f t="shared" si="5"/>
        <v>385.65</v>
      </c>
    </row>
    <row r="331" spans="1:6" ht="25.5" x14ac:dyDescent="0.25">
      <c r="A331" s="108" t="s">
        <v>618</v>
      </c>
      <c r="B331" s="217" t="str">
        <f>'Item 20 Lista de Peças c Sinapi'!B299</f>
        <v>CURVA PVC 90G C/ROSCA P/ AGUA FRIA PREDIAL 3/4"</v>
      </c>
      <c r="C331" s="90">
        <f>'Item 20 Lista de Peças c Sinapi'!D299</f>
        <v>3.58</v>
      </c>
      <c r="D331" s="216" t="str">
        <f>'Item 20 Lista de Peças c Sinapi'!E299</f>
        <v>un</v>
      </c>
      <c r="E331" s="216">
        <f>'Item 20 Lista de Peças c Sinapi'!F299</f>
        <v>15</v>
      </c>
      <c r="F331" s="120">
        <f t="shared" si="5"/>
        <v>53.7</v>
      </c>
    </row>
    <row r="332" spans="1:6" ht="25.5" x14ac:dyDescent="0.25">
      <c r="A332" s="108" t="s">
        <v>620</v>
      </c>
      <c r="B332" s="217" t="str">
        <f>'Item 20 Lista de Peças c Sinapi'!B300</f>
        <v>CURVA PVC 90G CURTA PVC P/ ESG PREDIAL DN 100MM</v>
      </c>
      <c r="C332" s="90">
        <f>'Item 20 Lista de Peças c Sinapi'!D300</f>
        <v>12.42</v>
      </c>
      <c r="D332" s="216" t="str">
        <f>'Item 20 Lista de Peças c Sinapi'!E300</f>
        <v>un</v>
      </c>
      <c r="E332" s="216">
        <f>'Item 20 Lista de Peças c Sinapi'!F300</f>
        <v>15</v>
      </c>
      <c r="F332" s="120">
        <f t="shared" si="5"/>
        <v>186.3</v>
      </c>
    </row>
    <row r="333" spans="1:6" ht="25.5" x14ac:dyDescent="0.25">
      <c r="A333" s="108" t="s">
        <v>622</v>
      </c>
      <c r="B333" s="217" t="str">
        <f>'Item 20 Lista de Peças c Sinapi'!B301</f>
        <v>CURVA PVC 90G CURTA PVC P/ ESG PREDIAL DN 40 MM</v>
      </c>
      <c r="C333" s="90">
        <f>'Item 20 Lista de Peças c Sinapi'!D301</f>
        <v>2.4300000000000002</v>
      </c>
      <c r="D333" s="216" t="str">
        <f>'Item 20 Lista de Peças c Sinapi'!E301</f>
        <v>un</v>
      </c>
      <c r="E333" s="216">
        <f>'Item 20 Lista de Peças c Sinapi'!F301</f>
        <v>15</v>
      </c>
      <c r="F333" s="120">
        <f t="shared" si="5"/>
        <v>36.450000000000003</v>
      </c>
    </row>
    <row r="334" spans="1:6" ht="25.5" x14ac:dyDescent="0.25">
      <c r="A334" s="108" t="s">
        <v>624</v>
      </c>
      <c r="B334" s="217" t="str">
        <f>'Item 20 Lista de Peças c Sinapi'!B302</f>
        <v>CURVA PVC 90G CURTA PVC P/ ESG PREDIAL DN 50MM</v>
      </c>
      <c r="C334" s="90">
        <f>'Item 20 Lista de Peças c Sinapi'!D302</f>
        <v>5.51</v>
      </c>
      <c r="D334" s="216" t="str">
        <f>'Item 20 Lista de Peças c Sinapi'!E302</f>
        <v>un</v>
      </c>
      <c r="E334" s="216">
        <f>'Item 20 Lista de Peças c Sinapi'!F302</f>
        <v>15</v>
      </c>
      <c r="F334" s="120">
        <f t="shared" si="5"/>
        <v>82.65</v>
      </c>
    </row>
    <row r="335" spans="1:6" ht="25.5" x14ac:dyDescent="0.25">
      <c r="A335" s="108" t="s">
        <v>626</v>
      </c>
      <c r="B335" s="217" t="str">
        <f>'Item 20 Lista de Peças c Sinapi'!B303</f>
        <v>CURVA PVC 90G CURTA PVC P/ ESG PREDIAL DN 75MM</v>
      </c>
      <c r="C335" s="90">
        <f>'Item 20 Lista de Peças c Sinapi'!D303</f>
        <v>10.79</v>
      </c>
      <c r="D335" s="216" t="str">
        <f>'Item 20 Lista de Peças c Sinapi'!E303</f>
        <v>un</v>
      </c>
      <c r="E335" s="216">
        <f>'Item 20 Lista de Peças c Sinapi'!F303</f>
        <v>15</v>
      </c>
      <c r="F335" s="120">
        <f t="shared" si="5"/>
        <v>161.85</v>
      </c>
    </row>
    <row r="336" spans="1:6" ht="25.5" x14ac:dyDescent="0.25">
      <c r="A336" s="108" t="s">
        <v>628</v>
      </c>
      <c r="B336" s="217" t="str">
        <f>'Item 20 Lista de Peças c Sinapi'!B304</f>
        <v>CURVA PVC 90G P/ ELETRODUTO ROSCAVEL 1 1/2"</v>
      </c>
      <c r="C336" s="90">
        <f>'Item 20 Lista de Peças c Sinapi'!D304</f>
        <v>3.24</v>
      </c>
      <c r="D336" s="216" t="str">
        <f>'Item 20 Lista de Peças c Sinapi'!E304</f>
        <v>un</v>
      </c>
      <c r="E336" s="216">
        <f>'Item 20 Lista de Peças c Sinapi'!F304</f>
        <v>15</v>
      </c>
      <c r="F336" s="120">
        <f t="shared" si="5"/>
        <v>48.6</v>
      </c>
    </row>
    <row r="337" spans="1:6" ht="25.5" x14ac:dyDescent="0.25">
      <c r="A337" s="108" t="s">
        <v>630</v>
      </c>
      <c r="B337" s="217" t="str">
        <f>'Item 20 Lista de Peças c Sinapi'!B305</f>
        <v>CURVA PVC 90G P/ ELETRODUTO ROSCAVEL 1 1/2"</v>
      </c>
      <c r="C337" s="90">
        <f>'Item 20 Lista de Peças c Sinapi'!D305</f>
        <v>3.24</v>
      </c>
      <c r="D337" s="216" t="str">
        <f>'Item 20 Lista de Peças c Sinapi'!E305</f>
        <v>un</v>
      </c>
      <c r="E337" s="216">
        <f>'Item 20 Lista de Peças c Sinapi'!F305</f>
        <v>15</v>
      </c>
      <c r="F337" s="120">
        <f t="shared" si="5"/>
        <v>48.6</v>
      </c>
    </row>
    <row r="338" spans="1:6" ht="25.5" x14ac:dyDescent="0.25">
      <c r="A338" s="108" t="s">
        <v>632</v>
      </c>
      <c r="B338" s="217" t="str">
        <f>'Item 20 Lista de Peças c Sinapi'!B306</f>
        <v>CURVA PVC 90G P/ ELETRODUTO ROSCAVEL 1 1/4"</v>
      </c>
      <c r="C338" s="90">
        <f>'Item 20 Lista de Peças c Sinapi'!D306</f>
        <v>2.68</v>
      </c>
      <c r="D338" s="216" t="str">
        <f>'Item 20 Lista de Peças c Sinapi'!E306</f>
        <v>un</v>
      </c>
      <c r="E338" s="216">
        <f>'Item 20 Lista de Peças c Sinapi'!F306</f>
        <v>15</v>
      </c>
      <c r="F338" s="120">
        <f t="shared" si="5"/>
        <v>40.200000000000003</v>
      </c>
    </row>
    <row r="339" spans="1:6" ht="25.5" x14ac:dyDescent="0.25">
      <c r="A339" s="108" t="s">
        <v>634</v>
      </c>
      <c r="B339" s="217" t="str">
        <f>'Item 20 Lista de Peças c Sinapi'!B307</f>
        <v>CURVA PVC 90G P/ ELETRODUTO ROSCAVEL 1 1/4"</v>
      </c>
      <c r="C339" s="90">
        <f>'Item 20 Lista de Peças c Sinapi'!D307</f>
        <v>2.68</v>
      </c>
      <c r="D339" s="216" t="str">
        <f>'Item 20 Lista de Peças c Sinapi'!E307</f>
        <v>un</v>
      </c>
      <c r="E339" s="216">
        <f>'Item 20 Lista de Peças c Sinapi'!F307</f>
        <v>15</v>
      </c>
      <c r="F339" s="120">
        <f t="shared" si="5"/>
        <v>40.200000000000003</v>
      </c>
    </row>
    <row r="340" spans="1:6" x14ac:dyDescent="0.25">
      <c r="A340" s="108" t="s">
        <v>636</v>
      </c>
      <c r="B340" s="217" t="str">
        <f>'Item 20 Lista de Peças c Sinapi'!B308</f>
        <v>CURVA PVC 90G P/ ELETRODUTO ROSCAVEL 1"</v>
      </c>
      <c r="C340" s="90">
        <f>'Item 20 Lista de Peças c Sinapi'!D308</f>
        <v>2.37</v>
      </c>
      <c r="D340" s="216" t="str">
        <f>'Item 20 Lista de Peças c Sinapi'!E308</f>
        <v>un</v>
      </c>
      <c r="E340" s="216">
        <f>'Item 20 Lista de Peças c Sinapi'!F308</f>
        <v>15</v>
      </c>
      <c r="F340" s="120">
        <f t="shared" si="5"/>
        <v>35.549999999999997</v>
      </c>
    </row>
    <row r="341" spans="1:6" x14ac:dyDescent="0.25">
      <c r="A341" s="108" t="s">
        <v>638</v>
      </c>
      <c r="B341" s="217" t="str">
        <f>'Item 20 Lista de Peças c Sinapi'!B309</f>
        <v>CURVA PVC 90G P/ ELETRODUTO ROSCAVEL 1"</v>
      </c>
      <c r="C341" s="90">
        <f>'Item 20 Lista de Peças c Sinapi'!D309</f>
        <v>2.37</v>
      </c>
      <c r="D341" s="216" t="str">
        <f>'Item 20 Lista de Peças c Sinapi'!E309</f>
        <v>un</v>
      </c>
      <c r="E341" s="216">
        <f>'Item 20 Lista de Peças c Sinapi'!F309</f>
        <v>15</v>
      </c>
      <c r="F341" s="120">
        <f t="shared" si="5"/>
        <v>35.549999999999997</v>
      </c>
    </row>
    <row r="342" spans="1:6" ht="25.5" x14ac:dyDescent="0.25">
      <c r="A342" s="108" t="s">
        <v>639</v>
      </c>
      <c r="B342" s="217" t="str">
        <f>'Item 20 Lista de Peças c Sinapi'!B310</f>
        <v>CURVA PVC 90G P/ ELETRODUTO ROSCAVEL 2 1/2"</v>
      </c>
      <c r="C342" s="90">
        <f>'Item 20 Lista de Peças c Sinapi'!D310</f>
        <v>13.45</v>
      </c>
      <c r="D342" s="216" t="str">
        <f>'Item 20 Lista de Peças c Sinapi'!E310</f>
        <v>un</v>
      </c>
      <c r="E342" s="216">
        <f>'Item 20 Lista de Peças c Sinapi'!F310</f>
        <v>15</v>
      </c>
      <c r="F342" s="120">
        <f t="shared" si="5"/>
        <v>201.75</v>
      </c>
    </row>
    <row r="343" spans="1:6" ht="25.5" x14ac:dyDescent="0.25">
      <c r="A343" s="108" t="s">
        <v>641</v>
      </c>
      <c r="B343" s="217" t="str">
        <f>'Item 20 Lista de Peças c Sinapi'!B311</f>
        <v>CURVA PVC 90G P/ ELETRODUTO ROSCAVEL 2 1/2"</v>
      </c>
      <c r="C343" s="90">
        <f>'Item 20 Lista de Peças c Sinapi'!D311</f>
        <v>13.45</v>
      </c>
      <c r="D343" s="216" t="str">
        <f>'Item 20 Lista de Peças c Sinapi'!E311</f>
        <v>un</v>
      </c>
      <c r="E343" s="216">
        <f>'Item 20 Lista de Peças c Sinapi'!F311</f>
        <v>15</v>
      </c>
      <c r="F343" s="120">
        <f t="shared" si="5"/>
        <v>201.75</v>
      </c>
    </row>
    <row r="344" spans="1:6" x14ac:dyDescent="0.25">
      <c r="A344" s="108" t="s">
        <v>642</v>
      </c>
      <c r="B344" s="217" t="str">
        <f>'Item 20 Lista de Peças c Sinapi'!B312</f>
        <v>CURVA PVC 90G P/ ELETRODUTO ROSCAVEL 2"</v>
      </c>
      <c r="C344" s="90">
        <f>'Item 20 Lista de Peças c Sinapi'!D312</f>
        <v>5.27</v>
      </c>
      <c r="D344" s="216" t="str">
        <f>'Item 20 Lista de Peças c Sinapi'!E312</f>
        <v>un</v>
      </c>
      <c r="E344" s="216">
        <f>'Item 20 Lista de Peças c Sinapi'!F312</f>
        <v>15</v>
      </c>
      <c r="F344" s="120">
        <f t="shared" si="5"/>
        <v>79.05</v>
      </c>
    </row>
    <row r="345" spans="1:6" x14ac:dyDescent="0.25">
      <c r="A345" s="108" t="s">
        <v>644</v>
      </c>
      <c r="B345" s="217" t="str">
        <f>'Item 20 Lista de Peças c Sinapi'!B313</f>
        <v>CURVA PVC 90G P/ ELETRODUTO ROSCAVEL 2"</v>
      </c>
      <c r="C345" s="90">
        <f>'Item 20 Lista de Peças c Sinapi'!D313</f>
        <v>5.27</v>
      </c>
      <c r="D345" s="216" t="str">
        <f>'Item 20 Lista de Peças c Sinapi'!E313</f>
        <v>un</v>
      </c>
      <c r="E345" s="216">
        <f>'Item 20 Lista de Peças c Sinapi'!F313</f>
        <v>15</v>
      </c>
      <c r="F345" s="120">
        <f t="shared" si="5"/>
        <v>79.05</v>
      </c>
    </row>
    <row r="346" spans="1:6" x14ac:dyDescent="0.25">
      <c r="A346" s="108" t="s">
        <v>645</v>
      </c>
      <c r="B346" s="217" t="str">
        <f>'Item 20 Lista de Peças c Sinapi'!B314</f>
        <v>CURVA PVC 90G P/ ELETRODUTO ROSCAVEL 3/4"</v>
      </c>
      <c r="C346" s="90">
        <f>'Item 20 Lista de Peças c Sinapi'!D314</f>
        <v>1.56</v>
      </c>
      <c r="D346" s="216" t="str">
        <f>'Item 20 Lista de Peças c Sinapi'!E314</f>
        <v>un</v>
      </c>
      <c r="E346" s="216">
        <f>'Item 20 Lista de Peças c Sinapi'!F314</f>
        <v>15</v>
      </c>
      <c r="F346" s="120">
        <f t="shared" si="5"/>
        <v>23.4</v>
      </c>
    </row>
    <row r="347" spans="1:6" x14ac:dyDescent="0.25">
      <c r="A347" s="108" t="s">
        <v>647</v>
      </c>
      <c r="B347" s="217" t="str">
        <f>'Item 20 Lista de Peças c Sinapi'!B315</f>
        <v>CURVA PVC 90G P/ ELETRODUTO ROSCAVEL 3/4"</v>
      </c>
      <c r="C347" s="90">
        <f>'Item 20 Lista de Peças c Sinapi'!D315</f>
        <v>3.95</v>
      </c>
      <c r="D347" s="216" t="str">
        <f>'Item 20 Lista de Peças c Sinapi'!E315</f>
        <v>un</v>
      </c>
      <c r="E347" s="216">
        <f>'Item 20 Lista de Peças c Sinapi'!F315</f>
        <v>15</v>
      </c>
      <c r="F347" s="120">
        <f t="shared" si="5"/>
        <v>59.25</v>
      </c>
    </row>
    <row r="348" spans="1:6" ht="25.5" x14ac:dyDescent="0.25">
      <c r="A348" s="108" t="s">
        <v>648</v>
      </c>
      <c r="B348" s="217" t="str">
        <f>'Item 20 Lista de Peças c Sinapi'!B316</f>
        <v>CURVA PVC LONGA 45G P/ ESG PREDIAL DN 50MM</v>
      </c>
      <c r="C348" s="90">
        <f>'Item 20 Lista de Peças c Sinapi'!D316</f>
        <v>6.36</v>
      </c>
      <c r="D348" s="216" t="str">
        <f>'Item 20 Lista de Peças c Sinapi'!E316</f>
        <v>un</v>
      </c>
      <c r="E348" s="216">
        <f>'Item 20 Lista de Peças c Sinapi'!F316</f>
        <v>15</v>
      </c>
      <c r="F348" s="120">
        <f t="shared" si="5"/>
        <v>95.4</v>
      </c>
    </row>
    <row r="349" spans="1:6" ht="25.5" x14ac:dyDescent="0.25">
      <c r="A349" s="108" t="s">
        <v>650</v>
      </c>
      <c r="B349" s="217" t="str">
        <f>'Item 20 Lista de Peças c Sinapi'!B317</f>
        <v>CURVA PVC LONGA 90G P/ ESG PREDIAL DN 100MM</v>
      </c>
      <c r="C349" s="90">
        <f>'Item 20 Lista de Peças c Sinapi'!D317</f>
        <v>26.13</v>
      </c>
      <c r="D349" s="216" t="str">
        <f>'Item 20 Lista de Peças c Sinapi'!E317</f>
        <v>un</v>
      </c>
      <c r="E349" s="216">
        <f>'Item 20 Lista de Peças c Sinapi'!F317</f>
        <v>15</v>
      </c>
      <c r="F349" s="120">
        <f t="shared" si="5"/>
        <v>391.95</v>
      </c>
    </row>
    <row r="350" spans="1:6" ht="25.5" x14ac:dyDescent="0.25">
      <c r="A350" s="108" t="s">
        <v>651</v>
      </c>
      <c r="B350" s="217" t="str">
        <f>'Item 20 Lista de Peças c Sinapi'!B318</f>
        <v>CURVA PVC LONGA 90G P/ ESG PREDIAL DN 50MM</v>
      </c>
      <c r="C350" s="90">
        <f>'Item 20 Lista de Peças c Sinapi'!D318</f>
        <v>6.09</v>
      </c>
      <c r="D350" s="216" t="str">
        <f>'Item 20 Lista de Peças c Sinapi'!E318</f>
        <v>un</v>
      </c>
      <c r="E350" s="216">
        <f>'Item 20 Lista de Peças c Sinapi'!F318</f>
        <v>15</v>
      </c>
      <c r="F350" s="120">
        <f t="shared" si="5"/>
        <v>91.35</v>
      </c>
    </row>
    <row r="351" spans="1:6" ht="25.5" x14ac:dyDescent="0.25">
      <c r="A351" s="108" t="s">
        <v>653</v>
      </c>
      <c r="B351" s="217" t="str">
        <f>'Item 20 Lista de Peças c Sinapi'!B319</f>
        <v>CURVA PVC LONGA 90G P/ ESG PREDIAL DN 75MM</v>
      </c>
      <c r="C351" s="90">
        <f>'Item 20 Lista de Peças c Sinapi'!D319</f>
        <v>17.920000000000002</v>
      </c>
      <c r="D351" s="216" t="str">
        <f>'Item 20 Lista de Peças c Sinapi'!E319</f>
        <v>un</v>
      </c>
      <c r="E351" s="216">
        <f>'Item 20 Lista de Peças c Sinapi'!F319</f>
        <v>15</v>
      </c>
      <c r="F351" s="120">
        <f t="shared" si="5"/>
        <v>268.8</v>
      </c>
    </row>
    <row r="352" spans="1:6" ht="25.5" x14ac:dyDescent="0.25">
      <c r="A352" s="108" t="s">
        <v>654</v>
      </c>
      <c r="B352" s="217" t="str">
        <f>'Item 20 Lista de Peças c Sinapi'!B320</f>
        <v>CURVA PVC SOLD 45G P/ AGUA FRIA PREDIAL 110 MM</v>
      </c>
      <c r="C352" s="90">
        <f>'Item 20 Lista de Peças c Sinapi'!D320</f>
        <v>91.98</v>
      </c>
      <c r="D352" s="216" t="str">
        <f>'Item 20 Lista de Peças c Sinapi'!E320</f>
        <v>un</v>
      </c>
      <c r="E352" s="216">
        <f>'Item 20 Lista de Peças c Sinapi'!F320</f>
        <v>15</v>
      </c>
      <c r="F352" s="120">
        <f t="shared" si="5"/>
        <v>1379.7</v>
      </c>
    </row>
    <row r="353" spans="1:6" ht="25.5" x14ac:dyDescent="0.25">
      <c r="A353" s="108" t="s">
        <v>656</v>
      </c>
      <c r="B353" s="217" t="str">
        <f>'Item 20 Lista de Peças c Sinapi'!B321</f>
        <v>CURVA PVC SOLD 45G P/ AGUA FRIA PREDIAL 20 MM</v>
      </c>
      <c r="C353" s="90">
        <f>'Item 20 Lista de Peças c Sinapi'!D321</f>
        <v>1.21</v>
      </c>
      <c r="D353" s="216" t="str">
        <f>'Item 20 Lista de Peças c Sinapi'!E321</f>
        <v>un</v>
      </c>
      <c r="E353" s="216">
        <f>'Item 20 Lista de Peças c Sinapi'!F321</f>
        <v>15</v>
      </c>
      <c r="F353" s="120">
        <f t="shared" si="5"/>
        <v>18.149999999999999</v>
      </c>
    </row>
    <row r="354" spans="1:6" ht="25.5" x14ac:dyDescent="0.25">
      <c r="A354" s="108" t="s">
        <v>658</v>
      </c>
      <c r="B354" s="217" t="str">
        <f>'Item 20 Lista de Peças c Sinapi'!B322</f>
        <v>CURVA PVC SOLD 45G P/ AGUA FRIA PREDIAL 25 MM</v>
      </c>
      <c r="C354" s="90">
        <f>'Item 20 Lista de Peças c Sinapi'!D322</f>
        <v>1.6</v>
      </c>
      <c r="D354" s="216" t="str">
        <f>'Item 20 Lista de Peças c Sinapi'!E322</f>
        <v>un</v>
      </c>
      <c r="E354" s="216">
        <f>'Item 20 Lista de Peças c Sinapi'!F322</f>
        <v>15</v>
      </c>
      <c r="F354" s="120">
        <f t="shared" si="5"/>
        <v>24</v>
      </c>
    </row>
    <row r="355" spans="1:6" ht="25.5" x14ac:dyDescent="0.25">
      <c r="A355" s="108" t="s">
        <v>660</v>
      </c>
      <c r="B355" s="217" t="str">
        <f>'Item 20 Lista de Peças c Sinapi'!B323</f>
        <v>CURVA PVC SOLD 45G P/ AGUA FRIA PREDIAL 32 MM</v>
      </c>
      <c r="C355" s="90">
        <f>'Item 20 Lista de Peças c Sinapi'!D323</f>
        <v>2.61</v>
      </c>
      <c r="D355" s="216" t="str">
        <f>'Item 20 Lista de Peças c Sinapi'!E323</f>
        <v>un</v>
      </c>
      <c r="E355" s="216">
        <f>'Item 20 Lista de Peças c Sinapi'!F323</f>
        <v>15</v>
      </c>
      <c r="F355" s="120">
        <f t="shared" si="5"/>
        <v>39.15</v>
      </c>
    </row>
    <row r="356" spans="1:6" ht="25.5" x14ac:dyDescent="0.25">
      <c r="A356" s="108" t="s">
        <v>662</v>
      </c>
      <c r="B356" s="217" t="str">
        <f>'Item 20 Lista de Peças c Sinapi'!B324</f>
        <v>CURVA PVC SOLD 45G P/ AGUA FRIA PREDIAL 40 MM</v>
      </c>
      <c r="C356" s="90">
        <f>'Item 20 Lista de Peças c Sinapi'!D324</f>
        <v>4.29</v>
      </c>
      <c r="D356" s="216" t="str">
        <f>'Item 20 Lista de Peças c Sinapi'!E324</f>
        <v>un</v>
      </c>
      <c r="E356" s="216">
        <f>'Item 20 Lista de Peças c Sinapi'!F324</f>
        <v>15</v>
      </c>
      <c r="F356" s="120">
        <f t="shared" ref="F356:F419" si="6">ROUND(E356*C356,2)</f>
        <v>64.349999999999994</v>
      </c>
    </row>
    <row r="357" spans="1:6" ht="25.5" x14ac:dyDescent="0.25">
      <c r="A357" s="108" t="s">
        <v>664</v>
      </c>
      <c r="B357" s="217" t="str">
        <f>'Item 20 Lista de Peças c Sinapi'!B325</f>
        <v>CURVA PVC SOLD 45G P/ AGUA FRIA PREDIAL 50 MM</v>
      </c>
      <c r="C357" s="90">
        <f>'Item 20 Lista de Peças c Sinapi'!D325</f>
        <v>8.32</v>
      </c>
      <c r="D357" s="216" t="str">
        <f>'Item 20 Lista de Peças c Sinapi'!E325</f>
        <v>un</v>
      </c>
      <c r="E357" s="216">
        <f>'Item 20 Lista de Peças c Sinapi'!F325</f>
        <v>15</v>
      </c>
      <c r="F357" s="120">
        <f t="shared" si="6"/>
        <v>124.8</v>
      </c>
    </row>
    <row r="358" spans="1:6" ht="25.5" x14ac:dyDescent="0.25">
      <c r="A358" s="108" t="s">
        <v>666</v>
      </c>
      <c r="B358" s="217" t="str">
        <f>'Item 20 Lista de Peças c Sinapi'!B326</f>
        <v>CURVA PVC SOLD 45G P/ AGUA FRIA PREDIAL 60 MM</v>
      </c>
      <c r="C358" s="90">
        <f>'Item 20 Lista de Peças c Sinapi'!D326</f>
        <v>14.35</v>
      </c>
      <c r="D358" s="216" t="str">
        <f>'Item 20 Lista de Peças c Sinapi'!E326</f>
        <v>un</v>
      </c>
      <c r="E358" s="216">
        <f>'Item 20 Lista de Peças c Sinapi'!F326</f>
        <v>15</v>
      </c>
      <c r="F358" s="120">
        <f t="shared" si="6"/>
        <v>215.25</v>
      </c>
    </row>
    <row r="359" spans="1:6" ht="25.5" x14ac:dyDescent="0.25">
      <c r="A359" s="108" t="s">
        <v>668</v>
      </c>
      <c r="B359" s="217" t="str">
        <f>'Item 20 Lista de Peças c Sinapi'!B327</f>
        <v>CURVA PVC SOLD 45G P/ AGUA FRIA PREDIAL 75 MM</v>
      </c>
      <c r="C359" s="90">
        <f>'Item 20 Lista de Peças c Sinapi'!D327</f>
        <v>21.32</v>
      </c>
      <c r="D359" s="216" t="str">
        <f>'Item 20 Lista de Peças c Sinapi'!E327</f>
        <v>un</v>
      </c>
      <c r="E359" s="216">
        <f>'Item 20 Lista de Peças c Sinapi'!F327</f>
        <v>15</v>
      </c>
      <c r="F359" s="120">
        <f t="shared" si="6"/>
        <v>319.8</v>
      </c>
    </row>
    <row r="360" spans="1:6" ht="25.5" x14ac:dyDescent="0.25">
      <c r="A360" s="108" t="s">
        <v>670</v>
      </c>
      <c r="B360" s="217" t="str">
        <f>'Item 20 Lista de Peças c Sinapi'!B328</f>
        <v>CURVA PVC SOLD 90G P/ AGUA FRIA PREDIAL 20 MM</v>
      </c>
      <c r="C360" s="90">
        <f>'Item 20 Lista de Peças c Sinapi'!D328</f>
        <v>1.21</v>
      </c>
      <c r="D360" s="216" t="str">
        <f>'Item 20 Lista de Peças c Sinapi'!E328</f>
        <v>un</v>
      </c>
      <c r="E360" s="216">
        <f>'Item 20 Lista de Peças c Sinapi'!F328</f>
        <v>15</v>
      </c>
      <c r="F360" s="120">
        <f t="shared" si="6"/>
        <v>18.149999999999999</v>
      </c>
    </row>
    <row r="361" spans="1:6" ht="25.5" x14ac:dyDescent="0.25">
      <c r="A361" s="108" t="s">
        <v>672</v>
      </c>
      <c r="B361" s="217" t="str">
        <f>'Item 20 Lista de Peças c Sinapi'!B329</f>
        <v>CURVA PVC SOLD 90G P/ AGUA FRIA PREDIAL 25 MM</v>
      </c>
      <c r="C361" s="90">
        <f>'Item 20 Lista de Peças c Sinapi'!D329</f>
        <v>1.6</v>
      </c>
      <c r="D361" s="216" t="str">
        <f>'Item 20 Lista de Peças c Sinapi'!E329</f>
        <v>un</v>
      </c>
      <c r="E361" s="216">
        <f>'Item 20 Lista de Peças c Sinapi'!F329</f>
        <v>15</v>
      </c>
      <c r="F361" s="120">
        <f t="shared" si="6"/>
        <v>24</v>
      </c>
    </row>
    <row r="362" spans="1:6" ht="25.5" x14ac:dyDescent="0.25">
      <c r="A362" s="108" t="s">
        <v>674</v>
      </c>
      <c r="B362" s="217" t="str">
        <f>'Item 20 Lista de Peças c Sinapi'!B330</f>
        <v>CURVA PVC SOLD 90G P/ AGUA FRIA PREDIAL 32 MM</v>
      </c>
      <c r="C362" s="90">
        <f>'Item 20 Lista de Peças c Sinapi'!D330</f>
        <v>2.61</v>
      </c>
      <c r="D362" s="216" t="str">
        <f>'Item 20 Lista de Peças c Sinapi'!E330</f>
        <v>un</v>
      </c>
      <c r="E362" s="216">
        <f>'Item 20 Lista de Peças c Sinapi'!F330</f>
        <v>15</v>
      </c>
      <c r="F362" s="120">
        <f t="shared" si="6"/>
        <v>39.15</v>
      </c>
    </row>
    <row r="363" spans="1:6" ht="25.5" x14ac:dyDescent="0.25">
      <c r="A363" s="108" t="s">
        <v>676</v>
      </c>
      <c r="B363" s="217" t="str">
        <f>'Item 20 Lista de Peças c Sinapi'!B331</f>
        <v>CURVA PVC SOLD 90G P/ AGUA FRIA PREDIAL 50 MM</v>
      </c>
      <c r="C363" s="90">
        <f>'Item 20 Lista de Peças c Sinapi'!D331</f>
        <v>8.32</v>
      </c>
      <c r="D363" s="216" t="str">
        <f>'Item 20 Lista de Peças c Sinapi'!E331</f>
        <v>un</v>
      </c>
      <c r="E363" s="216">
        <f>'Item 20 Lista de Peças c Sinapi'!F331</f>
        <v>15</v>
      </c>
      <c r="F363" s="120">
        <f t="shared" si="6"/>
        <v>124.8</v>
      </c>
    </row>
    <row r="364" spans="1:6" x14ac:dyDescent="0.25">
      <c r="A364" s="108" t="s">
        <v>678</v>
      </c>
      <c r="B364" s="217" t="str">
        <f>'Item 20 Lista de Peças c Sinapi'!B332</f>
        <v>DETECTOR IONICO DE FUMACA</v>
      </c>
      <c r="C364" s="90">
        <f>'Item 20 Lista de Peças c Sinapi'!D332</f>
        <v>104.57</v>
      </c>
      <c r="D364" s="216" t="str">
        <f>'Item 20 Lista de Peças c Sinapi'!E332</f>
        <v>un</v>
      </c>
      <c r="E364" s="216">
        <f>'Item 20 Lista de Peças c Sinapi'!F332</f>
        <v>15</v>
      </c>
      <c r="F364" s="120">
        <f t="shared" si="6"/>
        <v>1568.55</v>
      </c>
    </row>
    <row r="365" spans="1:6" ht="25.5" x14ac:dyDescent="0.25">
      <c r="A365" s="108" t="s">
        <v>680</v>
      </c>
      <c r="B365" s="217" t="str">
        <f>'Item 20 Lista de Peças c Sinapi'!B333</f>
        <v>DISJUNTOR  TERMOMAGNETICO TRIPOLAR 3 X 400 A / ICC - 25 KA</v>
      </c>
      <c r="C365" s="90">
        <f>'Item 20 Lista de Peças c Sinapi'!D333</f>
        <v>1022.21</v>
      </c>
      <c r="D365" s="216" t="str">
        <f>'Item 20 Lista de Peças c Sinapi'!E333</f>
        <v>un</v>
      </c>
      <c r="E365" s="216">
        <f>'Item 20 Lista de Peças c Sinapi'!F333</f>
        <v>5</v>
      </c>
      <c r="F365" s="120">
        <f t="shared" si="6"/>
        <v>5111.05</v>
      </c>
    </row>
    <row r="366" spans="1:6" x14ac:dyDescent="0.25">
      <c r="A366" s="108" t="s">
        <v>682</v>
      </c>
      <c r="B366" s="217" t="str">
        <f>'Item 20 Lista de Peças c Sinapi'!B334</f>
        <v>DISJUNTOR MONOFASICO 10A (220V)</v>
      </c>
      <c r="C366" s="90">
        <f>'Item 20 Lista de Peças c Sinapi'!D334</f>
        <v>5.43</v>
      </c>
      <c r="D366" s="216" t="str">
        <f>'Item 20 Lista de Peças c Sinapi'!E334</f>
        <v>un</v>
      </c>
      <c r="E366" s="216">
        <f>'Item 20 Lista de Peças c Sinapi'!F334</f>
        <v>50</v>
      </c>
      <c r="F366" s="120">
        <f t="shared" si="6"/>
        <v>271.5</v>
      </c>
    </row>
    <row r="367" spans="1:6" x14ac:dyDescent="0.25">
      <c r="A367" s="108" t="s">
        <v>684</v>
      </c>
      <c r="B367" s="217" t="str">
        <f>'Item 20 Lista de Peças c Sinapi'!B335</f>
        <v>DISJUNTOR MONOFASICO 16A, 2KA (220V)</v>
      </c>
      <c r="C367" s="90">
        <f>'Item 20 Lista de Peças c Sinapi'!D335</f>
        <v>4.59</v>
      </c>
      <c r="D367" s="216" t="str">
        <f>'Item 20 Lista de Peças c Sinapi'!E335</f>
        <v>un</v>
      </c>
      <c r="E367" s="216">
        <f>'Item 20 Lista de Peças c Sinapi'!F335</f>
        <v>50</v>
      </c>
      <c r="F367" s="120">
        <f t="shared" si="6"/>
        <v>229.5</v>
      </c>
    </row>
    <row r="368" spans="1:6" x14ac:dyDescent="0.25">
      <c r="A368" s="108" t="s">
        <v>686</v>
      </c>
      <c r="B368" s="217" t="str">
        <f>'Item 20 Lista de Peças c Sinapi'!B336</f>
        <v>DISJUNTOR MONOFASICO 20A, 2KA (220V)</v>
      </c>
      <c r="C368" s="90">
        <f>'Item 20 Lista de Peças c Sinapi'!D336</f>
        <v>4.62</v>
      </c>
      <c r="D368" s="216" t="str">
        <f>'Item 20 Lista de Peças c Sinapi'!E336</f>
        <v>un</v>
      </c>
      <c r="E368" s="216">
        <f>'Item 20 Lista de Peças c Sinapi'!F336</f>
        <v>100</v>
      </c>
      <c r="F368" s="120">
        <f t="shared" si="6"/>
        <v>462</v>
      </c>
    </row>
    <row r="369" spans="1:6" x14ac:dyDescent="0.25">
      <c r="A369" s="108" t="s">
        <v>688</v>
      </c>
      <c r="B369" s="217" t="str">
        <f>'Item 20 Lista de Peças c Sinapi'!B337</f>
        <v>DISJUNTOR MONOFASICO 25A, 2KA (220V)</v>
      </c>
      <c r="C369" s="90">
        <f>'Item 20 Lista de Peças c Sinapi'!D337</f>
        <v>4.83</v>
      </c>
      <c r="D369" s="216" t="str">
        <f>'Item 20 Lista de Peças c Sinapi'!E337</f>
        <v>un</v>
      </c>
      <c r="E369" s="216">
        <f>'Item 20 Lista de Peças c Sinapi'!F337</f>
        <v>100</v>
      </c>
      <c r="F369" s="120">
        <f t="shared" si="6"/>
        <v>483</v>
      </c>
    </row>
    <row r="370" spans="1:6" x14ac:dyDescent="0.25">
      <c r="A370" s="108" t="s">
        <v>689</v>
      </c>
      <c r="B370" s="217" t="str">
        <f>'Item 20 Lista de Peças c Sinapi'!B338</f>
        <v>DISJUNTOR MONOFASICO 32A, 2KA (220V)</v>
      </c>
      <c r="C370" s="90">
        <f>'Item 20 Lista de Peças c Sinapi'!D338</f>
        <v>5.2</v>
      </c>
      <c r="D370" s="216" t="str">
        <f>'Item 20 Lista de Peças c Sinapi'!E338</f>
        <v>un</v>
      </c>
      <c r="E370" s="216">
        <f>'Item 20 Lista de Peças c Sinapi'!F338</f>
        <v>50</v>
      </c>
      <c r="F370" s="120">
        <f t="shared" si="6"/>
        <v>260</v>
      </c>
    </row>
    <row r="371" spans="1:6" x14ac:dyDescent="0.25">
      <c r="A371" s="108" t="s">
        <v>691</v>
      </c>
      <c r="B371" s="217" t="str">
        <f>'Item 20 Lista de Peças c Sinapi'!B339</f>
        <v>DISJUNTOR MONOFASICO 40A, 2KA (220V)</v>
      </c>
      <c r="C371" s="90">
        <f>'Item 20 Lista de Peças c Sinapi'!D339</f>
        <v>5.34</v>
      </c>
      <c r="D371" s="216" t="str">
        <f>'Item 20 Lista de Peças c Sinapi'!E339</f>
        <v>un</v>
      </c>
      <c r="E371" s="216">
        <f>'Item 20 Lista de Peças c Sinapi'!F339</f>
        <v>10</v>
      </c>
      <c r="F371" s="120">
        <f t="shared" si="6"/>
        <v>53.4</v>
      </c>
    </row>
    <row r="372" spans="1:6" x14ac:dyDescent="0.25">
      <c r="A372" s="108" t="s">
        <v>693</v>
      </c>
      <c r="B372" s="217" t="str">
        <f>'Item 20 Lista de Peças c Sinapi'!B340</f>
        <v>DISJUNTOR MONOFASICO 50A, 2KA (220V)</v>
      </c>
      <c r="C372" s="90">
        <f>'Item 20 Lista de Peças c Sinapi'!D340</f>
        <v>5.94</v>
      </c>
      <c r="D372" s="216" t="str">
        <f>'Item 20 Lista de Peças c Sinapi'!E340</f>
        <v>un</v>
      </c>
      <c r="E372" s="216">
        <f>'Item 20 Lista de Peças c Sinapi'!F340</f>
        <v>10</v>
      </c>
      <c r="F372" s="120">
        <f t="shared" si="6"/>
        <v>59.4</v>
      </c>
    </row>
    <row r="373" spans="1:6" x14ac:dyDescent="0.25">
      <c r="A373" s="108" t="s">
        <v>694</v>
      </c>
      <c r="B373" s="217" t="str">
        <f>'Item 20 Lista de Peças c Sinapi'!B341</f>
        <v>DISJUNTOR MONOFASICO 63A, 2KA (220V)</v>
      </c>
      <c r="C373" s="90">
        <f>'Item 20 Lista de Peças c Sinapi'!D341</f>
        <v>10.37</v>
      </c>
      <c r="D373" s="216" t="str">
        <f>'Item 20 Lista de Peças c Sinapi'!E341</f>
        <v>un</v>
      </c>
      <c r="E373" s="216">
        <f>'Item 20 Lista de Peças c Sinapi'!F341</f>
        <v>10</v>
      </c>
      <c r="F373" s="120">
        <f t="shared" si="6"/>
        <v>103.7</v>
      </c>
    </row>
    <row r="374" spans="1:6" ht="38.25" x14ac:dyDescent="0.25">
      <c r="A374" s="108" t="s">
        <v>696</v>
      </c>
      <c r="B374" s="217" t="str">
        <f>'Item 20 Lista de Peças c Sinapi'!B342</f>
        <v>DISJUNTOR TERMICO E MAGNETICO AJUSTAVEIS, TRIPOLAR DE 100 ATE 250A, CAPACIDADE DE INTERRUPCAO DE 35KA</v>
      </c>
      <c r="C374" s="90">
        <f>'Item 20 Lista de Peças c Sinapi'!D342</f>
        <v>1063.1199999999999</v>
      </c>
      <c r="D374" s="216" t="str">
        <f>'Item 20 Lista de Peças c Sinapi'!E342</f>
        <v>un</v>
      </c>
      <c r="E374" s="216">
        <f>'Item 20 Lista de Peças c Sinapi'!F342</f>
        <v>20</v>
      </c>
      <c r="F374" s="120">
        <f t="shared" si="6"/>
        <v>21262.400000000001</v>
      </c>
    </row>
    <row r="375" spans="1:6" ht="38.25" x14ac:dyDescent="0.25">
      <c r="A375" s="108" t="s">
        <v>698</v>
      </c>
      <c r="B375" s="217" t="str">
        <f>'Item 20 Lista de Peças c Sinapi'!B343</f>
        <v>DISJUNTOR TERMICO E MAGNETICO AJUSTAVEIS, TRIPOLAR DE 300 ATE 400A, CAPACIDADE DE INTERRUPCAO DE 35KA</v>
      </c>
      <c r="C375" s="90">
        <f>'Item 20 Lista de Peças c Sinapi'!D343</f>
        <v>1646.06</v>
      </c>
      <c r="D375" s="216" t="str">
        <f>'Item 20 Lista de Peças c Sinapi'!E343</f>
        <v>un</v>
      </c>
      <c r="E375" s="216">
        <f>'Item 20 Lista de Peças c Sinapi'!F343</f>
        <v>15</v>
      </c>
      <c r="F375" s="120">
        <f t="shared" si="6"/>
        <v>24690.9</v>
      </c>
    </row>
    <row r="376" spans="1:6" ht="38.25" x14ac:dyDescent="0.25">
      <c r="A376" s="108" t="s">
        <v>700</v>
      </c>
      <c r="B376" s="217" t="str">
        <f>'Item 20 Lista de Peças c Sinapi'!B344</f>
        <v>DISJUNTOR TERMICO E MAGNETICO AJUSTAVEIS, TRIPOLAR DE 450 ATE 600A, CAPACIDADE DE INTERRUPCAO DE 35KA</v>
      </c>
      <c r="C376" s="90">
        <f>'Item 20 Lista de Peças c Sinapi'!D344</f>
        <v>2908.82</v>
      </c>
      <c r="D376" s="216" t="str">
        <f>'Item 20 Lista de Peças c Sinapi'!E344</f>
        <v>un</v>
      </c>
      <c r="E376" s="216">
        <f>'Item 20 Lista de Peças c Sinapi'!F344</f>
        <v>5</v>
      </c>
      <c r="F376" s="120">
        <f t="shared" si="6"/>
        <v>14544.1</v>
      </c>
    </row>
    <row r="377" spans="1:6" ht="25.5" x14ac:dyDescent="0.25">
      <c r="A377" s="108" t="s">
        <v>702</v>
      </c>
      <c r="B377" s="217" t="str">
        <f>'Item 20 Lista de Peças c Sinapi'!B345</f>
        <v>DISJUNTOR TERMOMAGNETICO TRIFÁSICO  100A, 35KA</v>
      </c>
      <c r="C377" s="90">
        <f>'Item 20 Lista de Peças c Sinapi'!D345</f>
        <v>71.33</v>
      </c>
      <c r="D377" s="216" t="str">
        <f>'Item 20 Lista de Peças c Sinapi'!E345</f>
        <v>un</v>
      </c>
      <c r="E377" s="216">
        <f>'Item 20 Lista de Peças c Sinapi'!F345</f>
        <v>20</v>
      </c>
      <c r="F377" s="120">
        <f t="shared" si="6"/>
        <v>1426.6</v>
      </c>
    </row>
    <row r="378" spans="1:6" ht="25.5" x14ac:dyDescent="0.25">
      <c r="A378" s="108" t="s">
        <v>704</v>
      </c>
      <c r="B378" s="217" t="str">
        <f>'Item 20 Lista de Peças c Sinapi'!B346</f>
        <v>DISJUNTOR TERMOMAGNETICO TRIFÁSICO  150A/600V, 35KA</v>
      </c>
      <c r="C378" s="90">
        <f>'Item 20 Lista de Peças c Sinapi'!D346</f>
        <v>201.7</v>
      </c>
      <c r="D378" s="216" t="str">
        <f>'Item 20 Lista de Peças c Sinapi'!E346</f>
        <v>un</v>
      </c>
      <c r="E378" s="216">
        <f>'Item 20 Lista de Peças c Sinapi'!F346</f>
        <v>5</v>
      </c>
      <c r="F378" s="120">
        <f t="shared" si="6"/>
        <v>1008.5</v>
      </c>
    </row>
    <row r="379" spans="1:6" ht="25.5" x14ac:dyDescent="0.25">
      <c r="A379" s="108" t="s">
        <v>705</v>
      </c>
      <c r="B379" s="217" t="str">
        <f>'Item 20 Lista de Peças c Sinapi'!B347</f>
        <v>DISJUNTOR TERMOMAGNETICO TRIFÁSICO  200A, 35KA</v>
      </c>
      <c r="C379" s="90">
        <f>'Item 20 Lista de Peças c Sinapi'!D347</f>
        <v>310.14</v>
      </c>
      <c r="D379" s="216" t="str">
        <f>'Item 20 Lista de Peças c Sinapi'!E347</f>
        <v>un</v>
      </c>
      <c r="E379" s="216">
        <f>'Item 20 Lista de Peças c Sinapi'!F347</f>
        <v>3</v>
      </c>
      <c r="F379" s="120">
        <f t="shared" si="6"/>
        <v>930.42</v>
      </c>
    </row>
    <row r="380" spans="1:6" ht="25.5" x14ac:dyDescent="0.25">
      <c r="A380" s="108" t="s">
        <v>706</v>
      </c>
      <c r="B380" s="217" t="str">
        <f>'Item 20 Lista de Peças c Sinapi'!B348</f>
        <v>DISJUNTOR TERMOMAGNETICO TRIFÁSICO  20A, 35KA</v>
      </c>
      <c r="C380" s="90">
        <f>'Item 20 Lista de Peças c Sinapi'!D348</f>
        <v>20.399999999999999</v>
      </c>
      <c r="D380" s="216" t="str">
        <f>'Item 20 Lista de Peças c Sinapi'!E348</f>
        <v>un</v>
      </c>
      <c r="E380" s="216">
        <f>'Item 20 Lista de Peças c Sinapi'!F348</f>
        <v>20</v>
      </c>
      <c r="F380" s="120">
        <f t="shared" si="6"/>
        <v>408</v>
      </c>
    </row>
    <row r="381" spans="1:6" ht="25.5" x14ac:dyDescent="0.25">
      <c r="A381" s="108" t="s">
        <v>708</v>
      </c>
      <c r="B381" s="217" t="str">
        <f>'Item 20 Lista de Peças c Sinapi'!B349</f>
        <v>DISJUNTOR TERMOMAGNETICO TRIFÁSICO  25A, 35KA</v>
      </c>
      <c r="C381" s="90">
        <f>'Item 20 Lista de Peças c Sinapi'!D349</f>
        <v>21.63</v>
      </c>
      <c r="D381" s="216" t="str">
        <f>'Item 20 Lista de Peças c Sinapi'!E349</f>
        <v>un</v>
      </c>
      <c r="E381" s="216">
        <f>'Item 20 Lista de Peças c Sinapi'!F349</f>
        <v>20</v>
      </c>
      <c r="F381" s="120">
        <f t="shared" si="6"/>
        <v>432.6</v>
      </c>
    </row>
    <row r="382" spans="1:6" ht="25.5" x14ac:dyDescent="0.25">
      <c r="A382" s="108" t="s">
        <v>710</v>
      </c>
      <c r="B382" s="217" t="str">
        <f>'Item 20 Lista de Peças c Sinapi'!B350</f>
        <v>DISJUNTOR TERMOMAGNETICO TRIFÁSICO  32A, 35KA</v>
      </c>
      <c r="C382" s="90">
        <f>'Item 20 Lista de Peças c Sinapi'!D350</f>
        <v>21.5</v>
      </c>
      <c r="D382" s="216" t="str">
        <f>'Item 20 Lista de Peças c Sinapi'!E350</f>
        <v>un</v>
      </c>
      <c r="E382" s="216">
        <f>'Item 20 Lista de Peças c Sinapi'!F350</f>
        <v>20</v>
      </c>
      <c r="F382" s="120">
        <f t="shared" si="6"/>
        <v>430</v>
      </c>
    </row>
    <row r="383" spans="1:6" ht="25.5" x14ac:dyDescent="0.25">
      <c r="A383" s="108" t="s">
        <v>712</v>
      </c>
      <c r="B383" s="217" t="str">
        <f>'Item 20 Lista de Peças c Sinapi'!B351</f>
        <v>DISJUNTOR TERMOMAGNETICO TRIFÁSICO  40A, 35KA</v>
      </c>
      <c r="C383" s="90">
        <f>'Item 20 Lista de Peças c Sinapi'!D351</f>
        <v>29.22</v>
      </c>
      <c r="D383" s="216" t="str">
        <f>'Item 20 Lista de Peças c Sinapi'!E351</f>
        <v>un</v>
      </c>
      <c r="E383" s="216">
        <f>'Item 20 Lista de Peças c Sinapi'!F351</f>
        <v>20</v>
      </c>
      <c r="F383" s="120">
        <f t="shared" si="6"/>
        <v>584.4</v>
      </c>
    </row>
    <row r="384" spans="1:6" ht="25.5" x14ac:dyDescent="0.25">
      <c r="A384" s="108" t="s">
        <v>713</v>
      </c>
      <c r="B384" s="217" t="str">
        <f>'Item 20 Lista de Peças c Sinapi'!B352</f>
        <v>DISJUNTOR TERMOMAGNETICO TRIFÁSICO  50A, 35KA</v>
      </c>
      <c r="C384" s="90">
        <f>'Item 20 Lista de Peças c Sinapi'!D352</f>
        <v>25.65</v>
      </c>
      <c r="D384" s="216" t="str">
        <f>'Item 20 Lista de Peças c Sinapi'!E352</f>
        <v>un</v>
      </c>
      <c r="E384" s="216">
        <f>'Item 20 Lista de Peças c Sinapi'!F352</f>
        <v>20</v>
      </c>
      <c r="F384" s="120">
        <f t="shared" si="6"/>
        <v>513</v>
      </c>
    </row>
    <row r="385" spans="1:6" ht="25.5" x14ac:dyDescent="0.25">
      <c r="A385" s="108" t="s">
        <v>714</v>
      </c>
      <c r="B385" s="217" t="str">
        <f>'Item 20 Lista de Peças c Sinapi'!B353</f>
        <v>DISJUNTOR TERMOMAGNETICO TRIFÁSICO  70A, 35KA</v>
      </c>
      <c r="C385" s="90">
        <f>'Item 20 Lista de Peças c Sinapi'!D353</f>
        <v>33.049999999999997</v>
      </c>
      <c r="D385" s="216" t="str">
        <f>'Item 20 Lista de Peças c Sinapi'!E353</f>
        <v>un</v>
      </c>
      <c r="E385" s="216">
        <f>'Item 20 Lista de Peças c Sinapi'!F353</f>
        <v>30</v>
      </c>
      <c r="F385" s="120">
        <f t="shared" si="6"/>
        <v>991.5</v>
      </c>
    </row>
    <row r="386" spans="1:6" x14ac:dyDescent="0.25">
      <c r="A386" s="108" t="s">
        <v>716</v>
      </c>
      <c r="B386" s="217" t="str">
        <f>'Item 20 Lista de Peças c Sinapi'!B354</f>
        <v>DISJUNTOR TERMOMAGNETICO TRIPOLAR 125A</v>
      </c>
      <c r="C386" s="90">
        <f>'Item 20 Lista de Peças c Sinapi'!D354</f>
        <v>312.77999999999997</v>
      </c>
      <c r="D386" s="216" t="str">
        <f>'Item 20 Lista de Peças c Sinapi'!E354</f>
        <v>un</v>
      </c>
      <c r="E386" s="216">
        <f>'Item 20 Lista de Peças c Sinapi'!F354</f>
        <v>20</v>
      </c>
      <c r="F386" s="120">
        <f t="shared" si="6"/>
        <v>6255.6</v>
      </c>
    </row>
    <row r="387" spans="1:6" ht="25.5" x14ac:dyDescent="0.25">
      <c r="A387" s="108" t="s">
        <v>717</v>
      </c>
      <c r="B387" s="217" t="str">
        <f>'Item 20 Lista de Peças c Sinapi'!B355</f>
        <v>DISJUNTOR TERMOMAGNETICO TRIPOLAR 150 A / 600 V, TIPO FXD / ICC - 35 KA</v>
      </c>
      <c r="C387" s="90">
        <f>'Item 20 Lista de Peças c Sinapi'!D355</f>
        <v>354.84</v>
      </c>
      <c r="D387" s="216" t="str">
        <f>'Item 20 Lista de Peças c Sinapi'!E355</f>
        <v>un</v>
      </c>
      <c r="E387" s="216">
        <f>'Item 20 Lista de Peças c Sinapi'!F355</f>
        <v>20</v>
      </c>
      <c r="F387" s="120">
        <f t="shared" si="6"/>
        <v>7096.8</v>
      </c>
    </row>
    <row r="388" spans="1:6" ht="25.5" x14ac:dyDescent="0.25">
      <c r="A388" s="108" t="s">
        <v>718</v>
      </c>
      <c r="B388" s="217" t="str">
        <f>'Item 20 Lista de Peças c Sinapi'!B356</f>
        <v>DISJUNTOR TERMOMAGNETICO TRIPOLAR 200 A / 600 V, TIPO FXD / ICC - 35 KA</v>
      </c>
      <c r="C388" s="90">
        <f>'Item 20 Lista de Peças c Sinapi'!D356</f>
        <v>497.98</v>
      </c>
      <c r="D388" s="216" t="str">
        <f>'Item 20 Lista de Peças c Sinapi'!E356</f>
        <v>un</v>
      </c>
      <c r="E388" s="216">
        <f>'Item 20 Lista de Peças c Sinapi'!F356</f>
        <v>20</v>
      </c>
      <c r="F388" s="120">
        <f t="shared" si="6"/>
        <v>9959.6</v>
      </c>
    </row>
    <row r="389" spans="1:6" ht="25.5" x14ac:dyDescent="0.25">
      <c r="A389" s="108" t="s">
        <v>719</v>
      </c>
      <c r="B389" s="217" t="str">
        <f>'Item 20 Lista de Peças c Sinapi'!B357</f>
        <v>DISJUNTOR TERMOMAGNETICO TRIPOLAR 250 A / 600 V, TIPO FXD</v>
      </c>
      <c r="C389" s="90">
        <f>'Item 20 Lista de Peças c Sinapi'!D357</f>
        <v>833.94</v>
      </c>
      <c r="D389" s="216" t="str">
        <f>'Item 20 Lista de Peças c Sinapi'!E357</f>
        <v>un</v>
      </c>
      <c r="E389" s="216">
        <f>'Item 20 Lista de Peças c Sinapi'!F357</f>
        <v>20</v>
      </c>
      <c r="F389" s="120">
        <f t="shared" si="6"/>
        <v>16678.8</v>
      </c>
    </row>
    <row r="390" spans="1:6" ht="25.5" x14ac:dyDescent="0.25">
      <c r="A390" s="108" t="s">
        <v>720</v>
      </c>
      <c r="B390" s="217" t="str">
        <f>'Item 20 Lista de Peças c Sinapi'!B358</f>
        <v>DISJUNTOR TERMOMAGNETICO TRIPOLAR 3  X 250 A/ICC - 25 KA</v>
      </c>
      <c r="C390" s="90">
        <f>'Item 20 Lista de Peças c Sinapi'!D358</f>
        <v>729.4</v>
      </c>
      <c r="D390" s="216" t="str">
        <f>'Item 20 Lista de Peças c Sinapi'!E358</f>
        <v>un</v>
      </c>
      <c r="E390" s="216">
        <f>'Item 20 Lista de Peças c Sinapi'!F358</f>
        <v>20</v>
      </c>
      <c r="F390" s="120">
        <f t="shared" si="6"/>
        <v>14588</v>
      </c>
    </row>
    <row r="391" spans="1:6" ht="25.5" x14ac:dyDescent="0.25">
      <c r="A391" s="108" t="s">
        <v>721</v>
      </c>
      <c r="B391" s="217" t="str">
        <f>'Item 20 Lista de Peças c Sinapi'!B359</f>
        <v>DISJUNTOR TERMOMAGNETICO TRIPOLAR 3 X 350 A/ICC - 25 KA</v>
      </c>
      <c r="C391" s="90">
        <f>'Item 20 Lista de Peças c Sinapi'!D359</f>
        <v>1351.59</v>
      </c>
      <c r="D391" s="216" t="str">
        <f>'Item 20 Lista de Peças c Sinapi'!E359</f>
        <v>un</v>
      </c>
      <c r="E391" s="216">
        <f>'Item 20 Lista de Peças c Sinapi'!F359</f>
        <v>20</v>
      </c>
      <c r="F391" s="120">
        <f t="shared" si="6"/>
        <v>27031.8</v>
      </c>
    </row>
    <row r="392" spans="1:6" ht="25.5" x14ac:dyDescent="0.25">
      <c r="A392" s="108" t="s">
        <v>722</v>
      </c>
      <c r="B392" s="217" t="str">
        <f>'Item 20 Lista de Peças c Sinapi'!B360</f>
        <v>DISJUNTOR TERMOMAGNETICO TRIPOLAR 300 A / 600 V, TIPO JXD / ICC - 40 KA</v>
      </c>
      <c r="C392" s="90">
        <f>'Item 20 Lista de Peças c Sinapi'!D360</f>
        <v>1145.52</v>
      </c>
      <c r="D392" s="216" t="str">
        <f>'Item 20 Lista de Peças c Sinapi'!E360</f>
        <v>un</v>
      </c>
      <c r="E392" s="216">
        <f>'Item 20 Lista de Peças c Sinapi'!F360</f>
        <v>20</v>
      </c>
      <c r="F392" s="120">
        <f t="shared" si="6"/>
        <v>22910.400000000001</v>
      </c>
    </row>
    <row r="393" spans="1:6" ht="25.5" x14ac:dyDescent="0.25">
      <c r="A393" s="108" t="s">
        <v>723</v>
      </c>
      <c r="B393" s="217" t="str">
        <f>'Item 20 Lista de Peças c Sinapi'!B361</f>
        <v>DISJUNTOR TERMOMAGNETICO TRIPOLAR 400 A / 600 V, TIPO JXD / ICC - 40 KA</v>
      </c>
      <c r="C393" s="90">
        <f>'Item 20 Lista de Peças c Sinapi'!D361</f>
        <v>1145.52</v>
      </c>
      <c r="D393" s="216" t="str">
        <f>'Item 20 Lista de Peças c Sinapi'!E361</f>
        <v>un</v>
      </c>
      <c r="E393" s="216">
        <f>'Item 20 Lista de Peças c Sinapi'!F361</f>
        <v>10</v>
      </c>
      <c r="F393" s="120">
        <f t="shared" si="6"/>
        <v>11455.2</v>
      </c>
    </row>
    <row r="394" spans="1:6" ht="25.5" x14ac:dyDescent="0.25">
      <c r="A394" s="108" t="s">
        <v>724</v>
      </c>
      <c r="B394" s="217" t="str">
        <f>'Item 20 Lista de Peças c Sinapi'!B362</f>
        <v>DISJUNTOR TERMOMAGNETICO TRIPOLAR 600 A / 600 V, TIPO LXD / ICC - 40 KA</v>
      </c>
      <c r="C394" s="90">
        <f>'Item 20 Lista de Peças c Sinapi'!D362</f>
        <v>1886.67</v>
      </c>
      <c r="D394" s="216" t="str">
        <f>'Item 20 Lista de Peças c Sinapi'!E362</f>
        <v>un</v>
      </c>
      <c r="E394" s="216">
        <f>'Item 20 Lista de Peças c Sinapi'!F362</f>
        <v>5</v>
      </c>
      <c r="F394" s="120">
        <f t="shared" si="6"/>
        <v>9433.35</v>
      </c>
    </row>
    <row r="395" spans="1:6" ht="25.5" x14ac:dyDescent="0.25">
      <c r="A395" s="108" t="s">
        <v>725</v>
      </c>
      <c r="B395" s="217" t="str">
        <f>'Item 20 Lista de Peças c Sinapi'!B363</f>
        <v>DISJUNTOR TERMOMAGNETICO TRIPOLAR 800 A / 600 V, TIPO LMXD</v>
      </c>
      <c r="C395" s="90">
        <f>'Item 20 Lista de Peças c Sinapi'!D363</f>
        <v>1568.53</v>
      </c>
      <c r="D395" s="216" t="str">
        <f>'Item 20 Lista de Peças c Sinapi'!E363</f>
        <v>un</v>
      </c>
      <c r="E395" s="216">
        <f>'Item 20 Lista de Peças c Sinapi'!F363</f>
        <v>5</v>
      </c>
      <c r="F395" s="120">
        <f t="shared" si="6"/>
        <v>7842.65</v>
      </c>
    </row>
    <row r="396" spans="1:6" ht="25.5" x14ac:dyDescent="0.25">
      <c r="A396" s="108" t="s">
        <v>727</v>
      </c>
      <c r="B396" s="217" t="str">
        <f>'Item 20 Lista de Peças c Sinapi'!B364</f>
        <v>DISJUNTOR TIPO DIN / IEC, MONOPOLAR DE 40  ATE 50A</v>
      </c>
      <c r="C396" s="90">
        <f>'Item 20 Lista de Peças c Sinapi'!D364</f>
        <v>12.1</v>
      </c>
      <c r="D396" s="216" t="str">
        <f>'Item 20 Lista de Peças c Sinapi'!E364</f>
        <v>un</v>
      </c>
      <c r="E396" s="216">
        <f>'Item 20 Lista de Peças c Sinapi'!F364</f>
        <v>20</v>
      </c>
      <c r="F396" s="120">
        <f t="shared" si="6"/>
        <v>242</v>
      </c>
    </row>
    <row r="397" spans="1:6" x14ac:dyDescent="0.25">
      <c r="A397" s="108" t="s">
        <v>729</v>
      </c>
      <c r="B397" s="217" t="str">
        <f>'Item 20 Lista de Peças c Sinapi'!B365</f>
        <v>DISJUNTOR TIPO DIN/IEC, BIPOLAR 40 ATE 50A</v>
      </c>
      <c r="C397" s="90">
        <f>'Item 20 Lista de Peças c Sinapi'!D365</f>
        <v>46.08</v>
      </c>
      <c r="D397" s="216" t="str">
        <f>'Item 20 Lista de Peças c Sinapi'!E365</f>
        <v>un</v>
      </c>
      <c r="E397" s="216">
        <f>'Item 20 Lista de Peças c Sinapi'!F365</f>
        <v>20</v>
      </c>
      <c r="F397" s="120">
        <f t="shared" si="6"/>
        <v>921.6</v>
      </c>
    </row>
    <row r="398" spans="1:6" x14ac:dyDescent="0.25">
      <c r="A398" s="108" t="s">
        <v>731</v>
      </c>
      <c r="B398" s="217" t="str">
        <f>'Item 20 Lista de Peças c Sinapi'!B366</f>
        <v>DISJUNTOR TIPO DIN/IEC, BIPOLAR 63 A</v>
      </c>
      <c r="C398" s="90">
        <f>'Item 20 Lista de Peças c Sinapi'!D366</f>
        <v>66</v>
      </c>
      <c r="D398" s="216" t="str">
        <f>'Item 20 Lista de Peças c Sinapi'!E366</f>
        <v>un</v>
      </c>
      <c r="E398" s="216">
        <f>'Item 20 Lista de Peças c Sinapi'!F366</f>
        <v>10</v>
      </c>
      <c r="F398" s="120">
        <f t="shared" si="6"/>
        <v>660</v>
      </c>
    </row>
    <row r="399" spans="1:6" x14ac:dyDescent="0.25">
      <c r="A399" s="108" t="s">
        <v>733</v>
      </c>
      <c r="B399" s="217" t="str">
        <f>'Item 20 Lista de Peças c Sinapi'!B367</f>
        <v>DISJUNTOR TIPO DIN/IEC, BIPOLAR DE 6 ATE 32A</v>
      </c>
      <c r="C399" s="90">
        <f>'Item 20 Lista de Peças c Sinapi'!D367</f>
        <v>46.8</v>
      </c>
      <c r="D399" s="216" t="str">
        <f>'Item 20 Lista de Peças c Sinapi'!E367</f>
        <v>un</v>
      </c>
      <c r="E399" s="216">
        <f>'Item 20 Lista de Peças c Sinapi'!F367</f>
        <v>20</v>
      </c>
      <c r="F399" s="120">
        <f t="shared" si="6"/>
        <v>936</v>
      </c>
    </row>
    <row r="400" spans="1:6" ht="25.5" x14ac:dyDescent="0.25">
      <c r="A400" s="108" t="s">
        <v>735</v>
      </c>
      <c r="B400" s="217" t="str">
        <f>'Item 20 Lista de Peças c Sinapi'!B368</f>
        <v>DISJUNTOR TIPO DIN/IEC, MONOPOLAR DE 6  ATE  32A</v>
      </c>
      <c r="C400" s="90">
        <f>'Item 20 Lista de Peças c Sinapi'!D368</f>
        <v>8.16</v>
      </c>
      <c r="D400" s="216" t="str">
        <f>'Item 20 Lista de Peças c Sinapi'!E368</f>
        <v>un</v>
      </c>
      <c r="E400" s="216">
        <f>'Item 20 Lista de Peças c Sinapi'!F368</f>
        <v>5</v>
      </c>
      <c r="F400" s="120">
        <f t="shared" si="6"/>
        <v>40.799999999999997</v>
      </c>
    </row>
    <row r="401" spans="1:6" x14ac:dyDescent="0.25">
      <c r="A401" s="108" t="s">
        <v>737</v>
      </c>
      <c r="B401" s="217" t="str">
        <f>'Item 20 Lista de Peças c Sinapi'!B369</f>
        <v>DISJUNTOR TIPO DIN/IEC, MONOPOLAR DE 63 A</v>
      </c>
      <c r="C401" s="90">
        <f>'Item 20 Lista de Peças c Sinapi'!D369</f>
        <v>14.79</v>
      </c>
      <c r="D401" s="216" t="str">
        <f>'Item 20 Lista de Peças c Sinapi'!E369</f>
        <v>un</v>
      </c>
      <c r="E401" s="216">
        <f>'Item 20 Lista de Peças c Sinapi'!F369</f>
        <v>20</v>
      </c>
      <c r="F401" s="120">
        <f t="shared" si="6"/>
        <v>295.8</v>
      </c>
    </row>
    <row r="402" spans="1:6" x14ac:dyDescent="0.25">
      <c r="A402" s="108" t="s">
        <v>739</v>
      </c>
      <c r="B402" s="217" t="str">
        <f>'Item 20 Lista de Peças c Sinapi'!B370</f>
        <v>DISJUNTOR TIPO DIN/IEC, TRIPOLAR 63 A</v>
      </c>
      <c r="C402" s="90">
        <f>'Item 20 Lista de Peças c Sinapi'!D370</f>
        <v>68.489999999999995</v>
      </c>
      <c r="D402" s="216" t="str">
        <f>'Item 20 Lista de Peças c Sinapi'!E370</f>
        <v>un</v>
      </c>
      <c r="E402" s="216">
        <f>'Item 20 Lista de Peças c Sinapi'!F370</f>
        <v>20</v>
      </c>
      <c r="F402" s="120">
        <f t="shared" si="6"/>
        <v>1369.8</v>
      </c>
    </row>
    <row r="403" spans="1:6" ht="25.5" x14ac:dyDescent="0.25">
      <c r="A403" s="108" t="s">
        <v>741</v>
      </c>
      <c r="B403" s="217" t="str">
        <f>'Item 20 Lista de Peças c Sinapi'!B371</f>
        <v>DISJUNTOR TIPO DIN/IEC, TRIPOLAR DE 10 ATE 50A</v>
      </c>
      <c r="C403" s="90">
        <f>'Item 20 Lista de Peças c Sinapi'!D371</f>
        <v>57.33</v>
      </c>
      <c r="D403" s="216" t="str">
        <f>'Item 20 Lista de Peças c Sinapi'!E371</f>
        <v>un</v>
      </c>
      <c r="E403" s="216">
        <f>'Item 20 Lista de Peças c Sinapi'!F371</f>
        <v>200</v>
      </c>
      <c r="F403" s="120">
        <f t="shared" si="6"/>
        <v>11466</v>
      </c>
    </row>
    <row r="404" spans="1:6" ht="25.5" x14ac:dyDescent="0.25">
      <c r="A404" s="108" t="s">
        <v>743</v>
      </c>
      <c r="B404" s="217" t="str">
        <f>'Item 20 Lista de Peças c Sinapi'!B372</f>
        <v>DISJUNTOR TIPO NEMA, BIPOLAR 10  ATE  50 A, TENSAO MAXIMA 415 V</v>
      </c>
      <c r="C404" s="90">
        <f>'Item 20 Lista de Peças c Sinapi'!D372</f>
        <v>56.91</v>
      </c>
      <c r="D404" s="216" t="str">
        <f>'Item 20 Lista de Peças c Sinapi'!E372</f>
        <v>un</v>
      </c>
      <c r="E404" s="216">
        <f>'Item 20 Lista de Peças c Sinapi'!F372</f>
        <v>200</v>
      </c>
      <c r="F404" s="120">
        <f t="shared" si="6"/>
        <v>11382</v>
      </c>
    </row>
    <row r="405" spans="1:6" ht="25.5" x14ac:dyDescent="0.25">
      <c r="A405" s="108" t="s">
        <v>745</v>
      </c>
      <c r="B405" s="217" t="str">
        <f>'Item 20 Lista de Peças c Sinapi'!B373</f>
        <v>DISJUNTOR TIPO NEMA, BIPOLAR 60 ATE 100A, TENSAO MAXIMA 415 V</v>
      </c>
      <c r="C405" s="90">
        <f>'Item 20 Lista de Peças c Sinapi'!D373</f>
        <v>87.3</v>
      </c>
      <c r="D405" s="216" t="str">
        <f>'Item 20 Lista de Peças c Sinapi'!E373</f>
        <v>un</v>
      </c>
      <c r="E405" s="216">
        <f>'Item 20 Lista de Peças c Sinapi'!F373</f>
        <v>20</v>
      </c>
      <c r="F405" s="120">
        <f t="shared" si="6"/>
        <v>1746</v>
      </c>
    </row>
    <row r="406" spans="1:6" ht="25.5" x14ac:dyDescent="0.25">
      <c r="A406" s="108" t="s">
        <v>747</v>
      </c>
      <c r="B406" s="217" t="str">
        <f>'Item 20 Lista de Peças c Sinapi'!B374</f>
        <v>DISJUNTOR TIPO NEMA, MONOPOLAR 10 ATE 30A, TENSAO MAXIMA DE 240 V</v>
      </c>
      <c r="C406" s="90">
        <f>'Item 20 Lista de Peças c Sinapi'!D374</f>
        <v>1.76</v>
      </c>
      <c r="D406" s="216" t="str">
        <f>'Item 20 Lista de Peças c Sinapi'!E374</f>
        <v>un</v>
      </c>
      <c r="E406" s="216">
        <f>'Item 20 Lista de Peças c Sinapi'!F374</f>
        <v>200</v>
      </c>
      <c r="F406" s="120">
        <f t="shared" si="6"/>
        <v>352</v>
      </c>
    </row>
    <row r="407" spans="1:6" ht="25.5" x14ac:dyDescent="0.25">
      <c r="A407" s="108" t="s">
        <v>749</v>
      </c>
      <c r="B407" s="217" t="str">
        <f>'Item 20 Lista de Peças c Sinapi'!B375</f>
        <v>DISJUNTOR TIPO NEMA, MONOPOLAR 35  ATE  50 A, TENSAO MAXIMA DE 240 V</v>
      </c>
      <c r="C407" s="90">
        <f>'Item 20 Lista de Peças c Sinapi'!D375</f>
        <v>2.95</v>
      </c>
      <c r="D407" s="216" t="str">
        <f>'Item 20 Lista de Peças c Sinapi'!E375</f>
        <v>un</v>
      </c>
      <c r="E407" s="216">
        <f>'Item 20 Lista de Peças c Sinapi'!F375</f>
        <v>20</v>
      </c>
      <c r="F407" s="120">
        <f t="shared" si="6"/>
        <v>59</v>
      </c>
    </row>
    <row r="408" spans="1:6" ht="25.5" x14ac:dyDescent="0.25">
      <c r="A408" s="108" t="s">
        <v>751</v>
      </c>
      <c r="B408" s="217" t="str">
        <f>'Item 20 Lista de Peças c Sinapi'!B376</f>
        <v>DISJUNTOR TIPO NEMA, MONOPOLAR DE 60 ATE 70A, TENSAO MAXIMA DE 240 V</v>
      </c>
      <c r="C408" s="90">
        <f>'Item 20 Lista de Peças c Sinapi'!D376</f>
        <v>4.63</v>
      </c>
      <c r="D408" s="216" t="str">
        <f>'Item 20 Lista de Peças c Sinapi'!E376</f>
        <v>un</v>
      </c>
      <c r="E408" s="216">
        <f>'Item 20 Lista de Peças c Sinapi'!F376</f>
        <v>10</v>
      </c>
      <c r="F408" s="120">
        <f t="shared" si="6"/>
        <v>46.3</v>
      </c>
    </row>
    <row r="409" spans="1:6" ht="25.5" x14ac:dyDescent="0.25">
      <c r="A409" s="108" t="s">
        <v>753</v>
      </c>
      <c r="B409" s="217" t="str">
        <f>'Item 20 Lista de Peças c Sinapi'!B377</f>
        <v>DISJUNTOR TIPO NEMA, TRIPOLAR 10  ATE  50A, TENSAO MAXIMA DE 415 V</v>
      </c>
      <c r="C409" s="90">
        <f>'Item 20 Lista de Peças c Sinapi'!D377</f>
        <v>11.83</v>
      </c>
      <c r="D409" s="216" t="str">
        <f>'Item 20 Lista de Peças c Sinapi'!E377</f>
        <v>un</v>
      </c>
      <c r="E409" s="216">
        <f>'Item 20 Lista de Peças c Sinapi'!F377</f>
        <v>200</v>
      </c>
      <c r="F409" s="120">
        <f t="shared" si="6"/>
        <v>2366</v>
      </c>
    </row>
    <row r="410" spans="1:6" ht="25.5" x14ac:dyDescent="0.25">
      <c r="A410" s="108" t="s">
        <v>755</v>
      </c>
      <c r="B410" s="217" t="str">
        <f>'Item 20 Lista de Peças c Sinapi'!B378</f>
        <v>DISJUNTOR TIPO NEMA, TRIPOLAR 60 ATE 100 A, TENSAO MAXIMA DE 415 V</v>
      </c>
      <c r="C410" s="90">
        <f>'Item 20 Lista de Peças c Sinapi'!D378</f>
        <v>16.66</v>
      </c>
      <c r="D410" s="216" t="str">
        <f>'Item 20 Lista de Peças c Sinapi'!E378</f>
        <v>un</v>
      </c>
      <c r="E410" s="216">
        <f>'Item 20 Lista de Peças c Sinapi'!F378</f>
        <v>20</v>
      </c>
      <c r="F410" s="120">
        <f t="shared" si="6"/>
        <v>333.2</v>
      </c>
    </row>
    <row r="411" spans="1:6" x14ac:dyDescent="0.25">
      <c r="A411" s="108" t="s">
        <v>757</v>
      </c>
      <c r="B411" s="217" t="str">
        <f>'Item 20 Lista de Peças c Sinapi'!B379</f>
        <v>DISJUNTOR TRIFÁSICO 400 A CAIXA MOLDADA</v>
      </c>
      <c r="C411" s="90">
        <f>'Item 20 Lista de Peças c Sinapi'!D379</f>
        <v>530.80999999999995</v>
      </c>
      <c r="D411" s="216" t="str">
        <f>'Item 20 Lista de Peças c Sinapi'!E379</f>
        <v>un</v>
      </c>
      <c r="E411" s="216">
        <f>'Item 20 Lista de Peças c Sinapi'!F379</f>
        <v>3</v>
      </c>
      <c r="F411" s="120">
        <f t="shared" si="6"/>
        <v>1592.43</v>
      </c>
    </row>
    <row r="412" spans="1:6" ht="25.5" x14ac:dyDescent="0.25">
      <c r="A412" s="108" t="s">
        <v>759</v>
      </c>
      <c r="B412" s="217" t="str">
        <f>'Item 20 Lista de Peças c Sinapi'!B380</f>
        <v>DUCHA HIGIENICA PLASTICA COM REGISTRO METALICO 1/2 "</v>
      </c>
      <c r="C412" s="90">
        <f>'Item 20 Lista de Peças c Sinapi'!D380</f>
        <v>66.8</v>
      </c>
      <c r="D412" s="216" t="str">
        <f>'Item 20 Lista de Peças c Sinapi'!E380</f>
        <v>un</v>
      </c>
      <c r="E412" s="216">
        <f>'Item 20 Lista de Peças c Sinapi'!F380</f>
        <v>50</v>
      </c>
      <c r="F412" s="120">
        <f t="shared" si="6"/>
        <v>3340</v>
      </c>
    </row>
    <row r="413" spans="1:6" ht="25.5" x14ac:dyDescent="0.25">
      <c r="A413" s="108" t="s">
        <v>761</v>
      </c>
      <c r="B413" s="217" t="str">
        <f>'Item 20 Lista de Peças c Sinapi'!B381</f>
        <v>ELETROCALHA PERFURADA TAMANHO 100X100X3000 MM, SEM VIROLA</v>
      </c>
      <c r="C413" s="90">
        <f>'Item 20 Lista de Peças c Sinapi'!D381</f>
        <v>42.06</v>
      </c>
      <c r="D413" s="216" t="str">
        <f>'Item 20 Lista de Peças c Sinapi'!E381</f>
        <v>m</v>
      </c>
      <c r="E413" s="216">
        <f>'Item 20 Lista de Peças c Sinapi'!F381</f>
        <v>300</v>
      </c>
      <c r="F413" s="120">
        <f t="shared" si="6"/>
        <v>12618</v>
      </c>
    </row>
    <row r="414" spans="1:6" ht="25.5" x14ac:dyDescent="0.25">
      <c r="A414" s="108" t="s">
        <v>763</v>
      </c>
      <c r="B414" s="217" t="str">
        <f>'Item 20 Lista de Peças c Sinapi'!B382</f>
        <v>ELETROCALHA PERFURADA TAMANHO 100X50X3000 MM, SEM VIROLA.</v>
      </c>
      <c r="C414" s="90">
        <f>'Item 20 Lista de Peças c Sinapi'!D382</f>
        <v>44.45</v>
      </c>
      <c r="D414" s="216" t="str">
        <f>'Item 20 Lista de Peças c Sinapi'!E382</f>
        <v>m</v>
      </c>
      <c r="E414" s="216">
        <f>'Item 20 Lista de Peças c Sinapi'!F382</f>
        <v>300</v>
      </c>
      <c r="F414" s="120">
        <f t="shared" si="6"/>
        <v>13335</v>
      </c>
    </row>
    <row r="415" spans="1:6" ht="25.5" x14ac:dyDescent="0.25">
      <c r="A415" s="108" t="s">
        <v>765</v>
      </c>
      <c r="B415" s="217" t="str">
        <f>'Item 20 Lista de Peças c Sinapi'!B383</f>
        <v>ELETROCALHA PERFURADA TAMANHO 150X100X3000 MM, SEM VIROLA.</v>
      </c>
      <c r="C415" s="90">
        <f>'Item 20 Lista de Peças c Sinapi'!D383</f>
        <v>43.53</v>
      </c>
      <c r="D415" s="216" t="str">
        <f>'Item 20 Lista de Peças c Sinapi'!E383</f>
        <v>m</v>
      </c>
      <c r="E415" s="216">
        <f>'Item 20 Lista de Peças c Sinapi'!F383</f>
        <v>300</v>
      </c>
      <c r="F415" s="120">
        <f t="shared" si="6"/>
        <v>13059</v>
      </c>
    </row>
    <row r="416" spans="1:6" ht="25.5" x14ac:dyDescent="0.25">
      <c r="A416" s="108" t="s">
        <v>767</v>
      </c>
      <c r="B416" s="217" t="str">
        <f>'Item 20 Lista de Peças c Sinapi'!B384</f>
        <v>ELETROCALHA PERFURADA TAMANHO 300X100X3000 MM, SEM VIROLA.</v>
      </c>
      <c r="C416" s="90">
        <f>'Item 20 Lista de Peças c Sinapi'!D384</f>
        <v>63.46</v>
      </c>
      <c r="D416" s="216" t="str">
        <f>'Item 20 Lista de Peças c Sinapi'!E384</f>
        <v>m</v>
      </c>
      <c r="E416" s="216">
        <f>'Item 20 Lista de Peças c Sinapi'!F384</f>
        <v>300</v>
      </c>
      <c r="F416" s="120">
        <f t="shared" si="6"/>
        <v>19038</v>
      </c>
    </row>
    <row r="417" spans="1:6" ht="25.5" x14ac:dyDescent="0.25">
      <c r="A417" s="108" t="s">
        <v>769</v>
      </c>
      <c r="B417" s="217" t="str">
        <f>'Item 20 Lista de Peças c Sinapi'!B385</f>
        <v>ELETRODO AWS E-6013 (OK 46.00; WI 613) D = 2,5MM (SOLDA ELETRICA)</v>
      </c>
      <c r="C417" s="90">
        <f>'Item 20 Lista de Peças c Sinapi'!D385</f>
        <v>14.9</v>
      </c>
      <c r="D417" s="216" t="str">
        <f>'Item 20 Lista de Peças c Sinapi'!E385</f>
        <v>Kg</v>
      </c>
      <c r="E417" s="216">
        <f>'Item 20 Lista de Peças c Sinapi'!F385</f>
        <v>50</v>
      </c>
      <c r="F417" s="120">
        <f t="shared" si="6"/>
        <v>745</v>
      </c>
    </row>
    <row r="418" spans="1:6" ht="25.5" x14ac:dyDescent="0.25">
      <c r="A418" s="108" t="s">
        <v>771</v>
      </c>
      <c r="B418" s="217" t="str">
        <f>'Item 20 Lista de Peças c Sinapi'!B386</f>
        <v>ELETRODO AWS E-6013 (OK 46.00; WI 613) D = 4MM ( SOLDA ELETRICA )</v>
      </c>
      <c r="C418" s="90">
        <f>'Item 20 Lista de Peças c Sinapi'!D386</f>
        <v>14.31</v>
      </c>
      <c r="D418" s="216" t="str">
        <f>'Item 20 Lista de Peças c Sinapi'!E386</f>
        <v>kg</v>
      </c>
      <c r="E418" s="216">
        <f>'Item 20 Lista de Peças c Sinapi'!F386</f>
        <v>50</v>
      </c>
      <c r="F418" s="120">
        <f t="shared" si="6"/>
        <v>715.5</v>
      </c>
    </row>
    <row r="419" spans="1:6" ht="25.5" x14ac:dyDescent="0.25">
      <c r="A419" s="108" t="s">
        <v>773</v>
      </c>
      <c r="B419" s="217" t="str">
        <f>'Item 20 Lista de Peças c Sinapi'!B387</f>
        <v>ELETRODUTO DE PVC RIGIDO ROSCAVEL DE 1 ", SEM LUVA</v>
      </c>
      <c r="C419" s="90">
        <f>'Item 20 Lista de Peças c Sinapi'!D387</f>
        <v>4.3899999999999997</v>
      </c>
      <c r="D419" s="216" t="str">
        <f>'Item 20 Lista de Peças c Sinapi'!E387</f>
        <v>m</v>
      </c>
      <c r="E419" s="216">
        <f>'Item 20 Lista de Peças c Sinapi'!F387</f>
        <v>20</v>
      </c>
      <c r="F419" s="120">
        <f t="shared" si="6"/>
        <v>87.8</v>
      </c>
    </row>
    <row r="420" spans="1:6" ht="25.5" x14ac:dyDescent="0.25">
      <c r="A420" s="108" t="s">
        <v>775</v>
      </c>
      <c r="B420" s="217" t="str">
        <f>'Item 20 Lista de Peças c Sinapi'!B388</f>
        <v>ELETRODUTO DE PVC RIGIDO ROSCAVEL DE 1 1/2 ", SEM LUVA</v>
      </c>
      <c r="C420" s="90">
        <f>'Item 20 Lista de Peças c Sinapi'!D388</f>
        <v>6.42</v>
      </c>
      <c r="D420" s="216" t="str">
        <f>'Item 20 Lista de Peças c Sinapi'!E388</f>
        <v>m</v>
      </c>
      <c r="E420" s="216">
        <f>'Item 20 Lista de Peças c Sinapi'!F388</f>
        <v>20</v>
      </c>
      <c r="F420" s="120">
        <f t="shared" ref="F420:F483" si="7">ROUND(E420*C420,2)</f>
        <v>128.4</v>
      </c>
    </row>
    <row r="421" spans="1:6" ht="25.5" x14ac:dyDescent="0.25">
      <c r="A421" s="108" t="s">
        <v>776</v>
      </c>
      <c r="B421" s="217" t="str">
        <f>'Item 20 Lista de Peças c Sinapi'!B389</f>
        <v>ELETRODUTO DE PVC RIGIDO ROSCAVEL DE 1 1/4 ", SEM LUVA</v>
      </c>
      <c r="C421" s="90">
        <f>'Item 20 Lista de Peças c Sinapi'!D389</f>
        <v>5.85</v>
      </c>
      <c r="D421" s="216" t="str">
        <f>'Item 20 Lista de Peças c Sinapi'!E389</f>
        <v>m</v>
      </c>
      <c r="E421" s="216">
        <f>'Item 20 Lista de Peças c Sinapi'!F389</f>
        <v>20</v>
      </c>
      <c r="F421" s="120">
        <f t="shared" si="7"/>
        <v>117</v>
      </c>
    </row>
    <row r="422" spans="1:6" ht="25.5" x14ac:dyDescent="0.25">
      <c r="A422" s="108" t="s">
        <v>778</v>
      </c>
      <c r="B422" s="217" t="str">
        <f>'Item 20 Lista de Peças c Sinapi'!B390</f>
        <v>ELETRODUTO DE PVC RIGIDO ROSCAVEL DE 1/2 ", SEM LUVA</v>
      </c>
      <c r="C422" s="90">
        <f>'Item 20 Lista de Peças c Sinapi'!D390</f>
        <v>0.37</v>
      </c>
      <c r="D422" s="216" t="str">
        <f>'Item 20 Lista de Peças c Sinapi'!E390</f>
        <v>m</v>
      </c>
      <c r="E422" s="216">
        <f>'Item 20 Lista de Peças c Sinapi'!F390</f>
        <v>20</v>
      </c>
      <c r="F422" s="120">
        <f t="shared" si="7"/>
        <v>7.4</v>
      </c>
    </row>
    <row r="423" spans="1:6" ht="25.5" x14ac:dyDescent="0.25">
      <c r="A423" s="108" t="s">
        <v>779</v>
      </c>
      <c r="B423" s="217" t="str">
        <f>'Item 20 Lista de Peças c Sinapi'!B391</f>
        <v>ELETRODUTO DE PVC RIGIDO ROSCAVEL DE 2 ", SEM LUVA</v>
      </c>
      <c r="C423" s="90">
        <f>'Item 20 Lista de Peças c Sinapi'!D391</f>
        <v>10.51</v>
      </c>
      <c r="D423" s="216" t="str">
        <f>'Item 20 Lista de Peças c Sinapi'!E391</f>
        <v>m</v>
      </c>
      <c r="E423" s="216">
        <f>'Item 20 Lista de Peças c Sinapi'!F391</f>
        <v>20</v>
      </c>
      <c r="F423" s="120">
        <f t="shared" si="7"/>
        <v>210.2</v>
      </c>
    </row>
    <row r="424" spans="1:6" ht="25.5" x14ac:dyDescent="0.25">
      <c r="A424" s="108" t="s">
        <v>780</v>
      </c>
      <c r="B424" s="217" t="str">
        <f>'Item 20 Lista de Peças c Sinapi'!B392</f>
        <v>ELETRODUTO DE PVC RIGIDO ROSCAVEL DE 2 1/2 ", SEM LUVA</v>
      </c>
      <c r="C424" s="90">
        <f>'Item 20 Lista de Peças c Sinapi'!D392</f>
        <v>15.33</v>
      </c>
      <c r="D424" s="216" t="str">
        <f>'Item 20 Lista de Peças c Sinapi'!E392</f>
        <v>m</v>
      </c>
      <c r="E424" s="216">
        <f>'Item 20 Lista de Peças c Sinapi'!F392</f>
        <v>20</v>
      </c>
      <c r="F424" s="120">
        <f t="shared" si="7"/>
        <v>306.60000000000002</v>
      </c>
    </row>
    <row r="425" spans="1:6" ht="25.5" x14ac:dyDescent="0.25">
      <c r="A425" s="108" t="s">
        <v>781</v>
      </c>
      <c r="B425" s="217" t="str">
        <f>'Item 20 Lista de Peças c Sinapi'!B393</f>
        <v>ELETRODUTO DE PVC RIGIDO ROSCAVEL DE 3 ", SEM LUVA</v>
      </c>
      <c r="C425" s="90">
        <f>'Item 20 Lista de Peças c Sinapi'!D393</f>
        <v>19.23</v>
      </c>
      <c r="D425" s="216" t="str">
        <f>'Item 20 Lista de Peças c Sinapi'!E393</f>
        <v>m</v>
      </c>
      <c r="E425" s="216">
        <f>'Item 20 Lista de Peças c Sinapi'!F393</f>
        <v>20</v>
      </c>
      <c r="F425" s="120">
        <f t="shared" si="7"/>
        <v>384.6</v>
      </c>
    </row>
    <row r="426" spans="1:6" ht="25.5" x14ac:dyDescent="0.25">
      <c r="A426" s="108" t="s">
        <v>782</v>
      </c>
      <c r="B426" s="217" t="str">
        <f>'Item 20 Lista de Peças c Sinapi'!B394</f>
        <v>ELETRODUTO DE PVC RIGIDO ROSCAVEL DE 3/4 ", SEM LUVA</v>
      </c>
      <c r="C426" s="90">
        <f>'Item 20 Lista de Peças c Sinapi'!D394</f>
        <v>2.8</v>
      </c>
      <c r="D426" s="216" t="str">
        <f>'Item 20 Lista de Peças c Sinapi'!E394</f>
        <v>m</v>
      </c>
      <c r="E426" s="216">
        <f>'Item 20 Lista de Peças c Sinapi'!F394</f>
        <v>20</v>
      </c>
      <c r="F426" s="120">
        <f t="shared" si="7"/>
        <v>56</v>
      </c>
    </row>
    <row r="427" spans="1:6" ht="25.5" x14ac:dyDescent="0.25">
      <c r="A427" s="108" t="s">
        <v>783</v>
      </c>
      <c r="B427" s="217" t="str">
        <f>'Item 20 Lista de Peças c Sinapi'!B395</f>
        <v>ELETRODUTO DE PVC RIGIDO ROSCAVEL DE 4 ", SEM LUVA</v>
      </c>
      <c r="C427" s="90">
        <f>'Item 20 Lista de Peças c Sinapi'!D395</f>
        <v>30.3</v>
      </c>
      <c r="D427" s="216" t="str">
        <f>'Item 20 Lista de Peças c Sinapi'!E395</f>
        <v>m</v>
      </c>
      <c r="E427" s="216">
        <f>'Item 20 Lista de Peças c Sinapi'!F395</f>
        <v>20</v>
      </c>
      <c r="F427" s="120">
        <f t="shared" si="7"/>
        <v>606</v>
      </c>
    </row>
    <row r="428" spans="1:6" ht="25.5" x14ac:dyDescent="0.25">
      <c r="A428" s="108" t="s">
        <v>785</v>
      </c>
      <c r="B428" s="217" t="str">
        <f>'Item 20 Lista de Peças c Sinapi'!B396</f>
        <v>ELETRODUTO DE PVC RIGIDO SOLDAVEL, CLASSE B, DE 20 MM</v>
      </c>
      <c r="C428" s="90">
        <f>'Item 20 Lista de Peças c Sinapi'!D396</f>
        <v>1.31</v>
      </c>
      <c r="D428" s="216" t="str">
        <f>'Item 20 Lista de Peças c Sinapi'!E396</f>
        <v>m</v>
      </c>
      <c r="E428" s="216">
        <f>'Item 20 Lista de Peças c Sinapi'!F396</f>
        <v>50</v>
      </c>
      <c r="F428" s="120">
        <f t="shared" si="7"/>
        <v>65.5</v>
      </c>
    </row>
    <row r="429" spans="1:6" ht="25.5" x14ac:dyDescent="0.25">
      <c r="A429" s="108" t="s">
        <v>787</v>
      </c>
      <c r="B429" s="217" t="str">
        <f>'Item 20 Lista de Peças c Sinapi'!B397</f>
        <v>ELETRODUTO DE PVC RIGIDO SOLDAVEL, CLASSE B, DE 25 MM</v>
      </c>
      <c r="C429" s="90">
        <f>'Item 20 Lista de Peças c Sinapi'!D397</f>
        <v>1.63</v>
      </c>
      <c r="D429" s="216" t="str">
        <f>'Item 20 Lista de Peças c Sinapi'!E397</f>
        <v>m</v>
      </c>
      <c r="E429" s="216">
        <f>'Item 20 Lista de Peças c Sinapi'!F397</f>
        <v>50</v>
      </c>
      <c r="F429" s="120">
        <f t="shared" si="7"/>
        <v>81.5</v>
      </c>
    </row>
    <row r="430" spans="1:6" ht="25.5" x14ac:dyDescent="0.25">
      <c r="A430" s="108" t="s">
        <v>789</v>
      </c>
      <c r="B430" s="217" t="str">
        <f>'Item 20 Lista de Peças c Sinapi'!B398</f>
        <v>ELETRODUTO DE PVC RIGIDO SOLDAVEL, CLASSE B, DE 32 MM</v>
      </c>
      <c r="C430" s="90">
        <f>'Item 20 Lista de Peças c Sinapi'!D398</f>
        <v>2.5299999999999998</v>
      </c>
      <c r="D430" s="216" t="str">
        <f>'Item 20 Lista de Peças c Sinapi'!E398</f>
        <v>m</v>
      </c>
      <c r="E430" s="216">
        <f>'Item 20 Lista de Peças c Sinapi'!F398</f>
        <v>50</v>
      </c>
      <c r="F430" s="120">
        <f t="shared" si="7"/>
        <v>126.5</v>
      </c>
    </row>
    <row r="431" spans="1:6" ht="25.5" x14ac:dyDescent="0.25">
      <c r="A431" s="108" t="s">
        <v>791</v>
      </c>
      <c r="B431" s="217" t="str">
        <f>'Item 20 Lista de Peças c Sinapi'!B399</f>
        <v>ELETRODUTO DE PVC RIGIDO SOLDAVEL, CLASSE B, DE 40 MM</v>
      </c>
      <c r="C431" s="90">
        <f>'Item 20 Lista de Peças c Sinapi'!D399</f>
        <v>3.52</v>
      </c>
      <c r="D431" s="216" t="str">
        <f>'Item 20 Lista de Peças c Sinapi'!E399</f>
        <v>m</v>
      </c>
      <c r="E431" s="216">
        <f>'Item 20 Lista de Peças c Sinapi'!F399</f>
        <v>50</v>
      </c>
      <c r="F431" s="120">
        <f t="shared" si="7"/>
        <v>176</v>
      </c>
    </row>
    <row r="432" spans="1:6" ht="25.5" x14ac:dyDescent="0.25">
      <c r="A432" s="108" t="s">
        <v>793</v>
      </c>
      <c r="B432" s="217" t="str">
        <f>'Item 20 Lista de Peças c Sinapi'!B400</f>
        <v>ELETRODUTO DE PVC RIGIDO SOLDAVEL, CLASSE B, DE 50 MM</v>
      </c>
      <c r="C432" s="90">
        <f>'Item 20 Lista de Peças c Sinapi'!D400</f>
        <v>4.59</v>
      </c>
      <c r="D432" s="216" t="str">
        <f>'Item 20 Lista de Peças c Sinapi'!E400</f>
        <v>m</v>
      </c>
      <c r="E432" s="216">
        <f>'Item 20 Lista de Peças c Sinapi'!F400</f>
        <v>50</v>
      </c>
      <c r="F432" s="120">
        <f t="shared" si="7"/>
        <v>229.5</v>
      </c>
    </row>
    <row r="433" spans="1:6" ht="25.5" x14ac:dyDescent="0.25">
      <c r="A433" s="108" t="s">
        <v>794</v>
      </c>
      <c r="B433" s="217" t="str">
        <f>'Item 20 Lista de Peças c Sinapi'!B401</f>
        <v>ELETRODUTO DE PVC RIGIDO SOLDAVEL, CLASSE B, DE 60 MM</v>
      </c>
      <c r="C433" s="90">
        <f>'Item 20 Lista de Peças c Sinapi'!D401</f>
        <v>6.21</v>
      </c>
      <c r="D433" s="216" t="str">
        <f>'Item 20 Lista de Peças c Sinapi'!E401</f>
        <v>m</v>
      </c>
      <c r="E433" s="216">
        <f>'Item 20 Lista de Peças c Sinapi'!F401</f>
        <v>50</v>
      </c>
      <c r="F433" s="120">
        <f t="shared" si="7"/>
        <v>310.5</v>
      </c>
    </row>
    <row r="434" spans="1:6" ht="25.5" x14ac:dyDescent="0.25">
      <c r="A434" s="108" t="s">
        <v>795</v>
      </c>
      <c r="B434" s="217" t="str">
        <f>'Item 20 Lista de Peças c Sinapi'!B402</f>
        <v>ELETRODUTO FLEXIVEL PLANO EM PEAD, COR PRETA E LARANJA,  DIAMETRO 32 MM</v>
      </c>
      <c r="C434" s="90">
        <f>'Item 20 Lista de Peças c Sinapi'!D402</f>
        <v>1.79</v>
      </c>
      <c r="D434" s="216" t="str">
        <f>'Item 20 Lista de Peças c Sinapi'!E402</f>
        <v>m</v>
      </c>
      <c r="E434" s="216">
        <f>'Item 20 Lista de Peças c Sinapi'!F402</f>
        <v>20</v>
      </c>
      <c r="F434" s="120">
        <f t="shared" si="7"/>
        <v>35.799999999999997</v>
      </c>
    </row>
    <row r="435" spans="1:6" ht="25.5" x14ac:dyDescent="0.25">
      <c r="A435" s="108" t="s">
        <v>797</v>
      </c>
      <c r="B435" s="217" t="str">
        <f>'Item 20 Lista de Peças c Sinapi'!B403</f>
        <v>ELETRODUTO FLEXIVEL PLANO EM PEAD, COR PRETA E LARANJA,  DIAMETRO 40 MM</v>
      </c>
      <c r="C435" s="90">
        <f>'Item 20 Lista de Peças c Sinapi'!D403</f>
        <v>2.29</v>
      </c>
      <c r="D435" s="216" t="str">
        <f>'Item 20 Lista de Peças c Sinapi'!E403</f>
        <v>m</v>
      </c>
      <c r="E435" s="216">
        <f>'Item 20 Lista de Peças c Sinapi'!F403</f>
        <v>20</v>
      </c>
      <c r="F435" s="120">
        <f t="shared" si="7"/>
        <v>45.8</v>
      </c>
    </row>
    <row r="436" spans="1:6" ht="25.5" x14ac:dyDescent="0.25">
      <c r="A436" s="108" t="s">
        <v>799</v>
      </c>
      <c r="B436" s="217" t="str">
        <f>'Item 20 Lista de Peças c Sinapi'!B404</f>
        <v>ELETRODUTO FLEXIVEL PLANO EM PEAD, COR PRETA E LARANJA, DIAMETRO 25 MM</v>
      </c>
      <c r="C436" s="90">
        <f>'Item 20 Lista de Peças c Sinapi'!D404</f>
        <v>1.21</v>
      </c>
      <c r="D436" s="216" t="str">
        <f>'Item 20 Lista de Peças c Sinapi'!E404</f>
        <v>m</v>
      </c>
      <c r="E436" s="216">
        <f>'Item 20 Lista de Peças c Sinapi'!F404</f>
        <v>20</v>
      </c>
      <c r="F436" s="120">
        <f t="shared" si="7"/>
        <v>24.2</v>
      </c>
    </row>
    <row r="437" spans="1:6" ht="51" x14ac:dyDescent="0.25">
      <c r="A437" s="108" t="s">
        <v>801</v>
      </c>
      <c r="B437" s="217" t="str">
        <f>'Item 20 Lista de Peças c Sinapi'!B405</f>
        <v>ELETRODUTO FLEXIVEL, EM ACO GALVANIZADO, REVESTIDO EXTERNAMENTE COM PVC PRETO, DIAMETRO EXTERNO DE 25 MM (3/4"), TIPO SEALTUBO</v>
      </c>
      <c r="C437" s="90">
        <f>'Item 20 Lista de Peças c Sinapi'!D405</f>
        <v>8.9600000000000009</v>
      </c>
      <c r="D437" s="216" t="str">
        <f>'Item 20 Lista de Peças c Sinapi'!E405</f>
        <v>m</v>
      </c>
      <c r="E437" s="216">
        <f>'Item 20 Lista de Peças c Sinapi'!F405</f>
        <v>20</v>
      </c>
      <c r="F437" s="120">
        <f t="shared" si="7"/>
        <v>179.2</v>
      </c>
    </row>
    <row r="438" spans="1:6" ht="51" x14ac:dyDescent="0.25">
      <c r="A438" s="108" t="s">
        <v>803</v>
      </c>
      <c r="B438" s="217" t="str">
        <f>'Item 20 Lista de Peças c Sinapi'!B406</f>
        <v>ELETRODUTO FLEXIVEL, EM ACO GALVANIZADO, REVESTIDO EXTERNAMENTE COM PVC PRETO, DIAMETRO EXTERNO DE 32 MM (1"), TIPO SEALTUBO</v>
      </c>
      <c r="C438" s="90">
        <f>'Item 20 Lista de Peças c Sinapi'!D406</f>
        <v>11.75</v>
      </c>
      <c r="D438" s="216" t="str">
        <f>'Item 20 Lista de Peças c Sinapi'!E406</f>
        <v>m</v>
      </c>
      <c r="E438" s="216">
        <f>'Item 20 Lista de Peças c Sinapi'!F406</f>
        <v>20</v>
      </c>
      <c r="F438" s="120">
        <f t="shared" si="7"/>
        <v>235</v>
      </c>
    </row>
    <row r="439" spans="1:6" ht="51" x14ac:dyDescent="0.25">
      <c r="A439" s="108" t="s">
        <v>805</v>
      </c>
      <c r="B439" s="217" t="str">
        <f>'Item 20 Lista de Peças c Sinapi'!B407</f>
        <v>ELETRODUTO FLEXIVEL, EM ACO GALVANIZADO, REVESTIDO EXTERNAMENTE COM PVC PRETO, DIAMETRO EXTERNO DE 40 MM (1 1/4"), TIPO SEALTUBO</v>
      </c>
      <c r="C439" s="90">
        <f>'Item 20 Lista de Peças c Sinapi'!D407</f>
        <v>17.73</v>
      </c>
      <c r="D439" s="216" t="str">
        <f>'Item 20 Lista de Peças c Sinapi'!E407</f>
        <v>m</v>
      </c>
      <c r="E439" s="216">
        <f>'Item 20 Lista de Peças c Sinapi'!F407</f>
        <v>20</v>
      </c>
      <c r="F439" s="120">
        <f t="shared" si="7"/>
        <v>354.6</v>
      </c>
    </row>
    <row r="440" spans="1:6" ht="51" x14ac:dyDescent="0.25">
      <c r="A440" s="108" t="s">
        <v>807</v>
      </c>
      <c r="B440" s="217" t="str">
        <f>'Item 20 Lista de Peças c Sinapi'!B408</f>
        <v>ELETRODUTO FLEXIVEL, EM ACO GALVANIZADO, REVESTIDO EXTERNAMENTE COM PVC PRETO, DIAMETRO EXTERNO DE 50 MM( 1 1/2"), TIPO SEALTUBO</v>
      </c>
      <c r="C440" s="90">
        <f>'Item 20 Lista de Peças c Sinapi'!D408</f>
        <v>22.83</v>
      </c>
      <c r="D440" s="216" t="str">
        <f>'Item 20 Lista de Peças c Sinapi'!E408</f>
        <v>m</v>
      </c>
      <c r="E440" s="216">
        <f>'Item 20 Lista de Peças c Sinapi'!F408</f>
        <v>20</v>
      </c>
      <c r="F440" s="120">
        <f t="shared" si="7"/>
        <v>456.6</v>
      </c>
    </row>
    <row r="441" spans="1:6" ht="51" x14ac:dyDescent="0.25">
      <c r="A441" s="108" t="s">
        <v>809</v>
      </c>
      <c r="B441" s="217" t="str">
        <f>'Item 20 Lista de Peças c Sinapi'!B409</f>
        <v>ELETRODUTO FLEXIVEL, EM ACO GALVANIZADO, REVESTIDO EXTERNAMENTE COM PVC PRETO, DIAMETRO EXTERNO DE 60 MM (2"), TIPO SEALTUBO</v>
      </c>
      <c r="C441" s="90">
        <f>'Item 20 Lista de Peças c Sinapi'!D409</f>
        <v>30.42</v>
      </c>
      <c r="D441" s="216" t="str">
        <f>'Item 20 Lista de Peças c Sinapi'!E409</f>
        <v>m</v>
      </c>
      <c r="E441" s="216">
        <f>'Item 20 Lista de Peças c Sinapi'!F409</f>
        <v>20</v>
      </c>
      <c r="F441" s="120">
        <f t="shared" si="7"/>
        <v>608.4</v>
      </c>
    </row>
    <row r="442" spans="1:6" ht="51" x14ac:dyDescent="0.25">
      <c r="A442" s="108" t="s">
        <v>811</v>
      </c>
      <c r="B442" s="217" t="str">
        <f>'Item 20 Lista de Peças c Sinapi'!B410</f>
        <v>ELETRODUTO FLEXIVEL, EM ACO GALVANIZADO, REVESTIDO EXTERNAMENTE COM PVC PRETO, DIAMETRO EXTERNO DE 75 MM (2 1/2"), TIPO SEALTUBO</v>
      </c>
      <c r="C442" s="90">
        <f>'Item 20 Lista de Peças c Sinapi'!D410</f>
        <v>47.4</v>
      </c>
      <c r="D442" s="216" t="str">
        <f>'Item 20 Lista de Peças c Sinapi'!E410</f>
        <v>m</v>
      </c>
      <c r="E442" s="216">
        <f>'Item 20 Lista de Peças c Sinapi'!F410</f>
        <v>20</v>
      </c>
      <c r="F442" s="120">
        <f t="shared" si="7"/>
        <v>948</v>
      </c>
    </row>
    <row r="443" spans="1:6" ht="25.5" x14ac:dyDescent="0.25">
      <c r="A443" s="108" t="s">
        <v>813</v>
      </c>
      <c r="B443" s="217" t="str">
        <f>'Item 20 Lista de Peças c Sinapi'!B411</f>
        <v>ELETRODUTO FLEXIVEL, EM ACO, TIPO CONDUITE, DIAMETRO DE 1 1/2"</v>
      </c>
      <c r="C443" s="90">
        <f>'Item 20 Lista de Peças c Sinapi'!D411</f>
        <v>19.149999999999999</v>
      </c>
      <c r="D443" s="216" t="str">
        <f>'Item 20 Lista de Peças c Sinapi'!E411</f>
        <v>m</v>
      </c>
      <c r="E443" s="216">
        <f>'Item 20 Lista de Peças c Sinapi'!F411</f>
        <v>20</v>
      </c>
      <c r="F443" s="120">
        <f t="shared" si="7"/>
        <v>383</v>
      </c>
    </row>
    <row r="444" spans="1:6" ht="25.5" x14ac:dyDescent="0.25">
      <c r="A444" s="108" t="s">
        <v>815</v>
      </c>
      <c r="B444" s="217" t="str">
        <f>'Item 20 Lista de Peças c Sinapi'!B412</f>
        <v>ELETRODUTO FLEXIVEL, EM ACO, TIPO CONDUITE, DIAMETRO DE 1 1/4"</v>
      </c>
      <c r="C444" s="90">
        <f>'Item 20 Lista de Peças c Sinapi'!D412</f>
        <v>16.27</v>
      </c>
      <c r="D444" s="216" t="str">
        <f>'Item 20 Lista de Peças c Sinapi'!E412</f>
        <v>m</v>
      </c>
      <c r="E444" s="216">
        <f>'Item 20 Lista de Peças c Sinapi'!F412</f>
        <v>20</v>
      </c>
      <c r="F444" s="120">
        <f t="shared" si="7"/>
        <v>325.39999999999998</v>
      </c>
    </row>
    <row r="445" spans="1:6" ht="25.5" x14ac:dyDescent="0.25">
      <c r="A445" s="108" t="s">
        <v>817</v>
      </c>
      <c r="B445" s="217" t="str">
        <f>'Item 20 Lista de Peças c Sinapi'!B413</f>
        <v>ELETRODUTO FLEXIVEL, EM ACO, TIPO CONDUITE, DIAMETRO DE 1"</v>
      </c>
      <c r="C445" s="90">
        <f>'Item 20 Lista de Peças c Sinapi'!D413</f>
        <v>10.14</v>
      </c>
      <c r="D445" s="216" t="str">
        <f>'Item 20 Lista de Peças c Sinapi'!E413</f>
        <v>m</v>
      </c>
      <c r="E445" s="216">
        <f>'Item 20 Lista de Peças c Sinapi'!F413</f>
        <v>20</v>
      </c>
      <c r="F445" s="120">
        <f t="shared" si="7"/>
        <v>202.8</v>
      </c>
    </row>
    <row r="446" spans="1:6" ht="25.5" x14ac:dyDescent="0.25">
      <c r="A446" s="108" t="s">
        <v>819</v>
      </c>
      <c r="B446" s="217" t="str">
        <f>'Item 20 Lista de Peças c Sinapi'!B414</f>
        <v>ELETRODUTO FLEXIVEL, EM ACO, TIPO CONDUITE, DIAMETRO DE 1/2"</v>
      </c>
      <c r="C446" s="90">
        <f>'Item 20 Lista de Peças c Sinapi'!D414</f>
        <v>0.95</v>
      </c>
      <c r="D446" s="216" t="str">
        <f>'Item 20 Lista de Peças c Sinapi'!E414</f>
        <v>m</v>
      </c>
      <c r="E446" s="216">
        <f>'Item 20 Lista de Peças c Sinapi'!F414</f>
        <v>20</v>
      </c>
      <c r="F446" s="120">
        <f t="shared" si="7"/>
        <v>19</v>
      </c>
    </row>
    <row r="447" spans="1:6" ht="25.5" x14ac:dyDescent="0.25">
      <c r="A447" s="108" t="s">
        <v>821</v>
      </c>
      <c r="B447" s="217" t="str">
        <f>'Item 20 Lista de Peças c Sinapi'!B415</f>
        <v>ELETRODUTO FLEXIVEL, EM ACO, TIPO CONDUITE, DIAMETRO DE 2 1/2"</v>
      </c>
      <c r="C447" s="90">
        <f>'Item 20 Lista de Peças c Sinapi'!D415</f>
        <v>42.27</v>
      </c>
      <c r="D447" s="216" t="str">
        <f>'Item 20 Lista de Peças c Sinapi'!E415</f>
        <v>m</v>
      </c>
      <c r="E447" s="216">
        <f>'Item 20 Lista de Peças c Sinapi'!F415</f>
        <v>20</v>
      </c>
      <c r="F447" s="120">
        <f t="shared" si="7"/>
        <v>845.4</v>
      </c>
    </row>
    <row r="448" spans="1:6" ht="25.5" x14ac:dyDescent="0.25">
      <c r="A448" s="108" t="s">
        <v>823</v>
      </c>
      <c r="B448" s="217" t="str">
        <f>'Item 20 Lista de Peças c Sinapi'!B416</f>
        <v>ELETRODUTO FLEXIVEL, EM ACO, TIPO CONDUITE, DIAMETRO DE 2"</v>
      </c>
      <c r="C448" s="90">
        <f>'Item 20 Lista de Peças c Sinapi'!D416</f>
        <v>25.81</v>
      </c>
      <c r="D448" s="216" t="str">
        <f>'Item 20 Lista de Peças c Sinapi'!E416</f>
        <v>m</v>
      </c>
      <c r="E448" s="216">
        <f>'Item 20 Lista de Peças c Sinapi'!F416</f>
        <v>20</v>
      </c>
      <c r="F448" s="120">
        <f t="shared" si="7"/>
        <v>516.20000000000005</v>
      </c>
    </row>
    <row r="449" spans="1:6" ht="25.5" x14ac:dyDescent="0.25">
      <c r="A449" s="108" t="s">
        <v>825</v>
      </c>
      <c r="B449" s="217" t="str">
        <f>'Item 20 Lista de Peças c Sinapi'!B417</f>
        <v>ELETRODUTO FLEXIVEL, EM ACO, TIPO CONDUITE, DIAMETRO DE 3"</v>
      </c>
      <c r="C449" s="90">
        <f>'Item 20 Lista de Peças c Sinapi'!D417</f>
        <v>47.6</v>
      </c>
      <c r="D449" s="216" t="str">
        <f>'Item 20 Lista de Peças c Sinapi'!E417</f>
        <v>m</v>
      </c>
      <c r="E449" s="216">
        <f>'Item 20 Lista de Peças c Sinapi'!F417</f>
        <v>20</v>
      </c>
      <c r="F449" s="120">
        <f t="shared" si="7"/>
        <v>952</v>
      </c>
    </row>
    <row r="450" spans="1:6" ht="38.25" x14ac:dyDescent="0.25">
      <c r="A450" s="108" t="s">
        <v>827</v>
      </c>
      <c r="B450" s="217" t="str">
        <f>'Item 20 Lista de Peças c Sinapi'!B418</f>
        <v>ELETRODUTO METALICO FLEXIVEL REVESTIDO COM PVC PRETO, DIAMETRO EXTERNO DE 15 MM (3/8"), TIPO COPEX</v>
      </c>
      <c r="C450" s="90">
        <f>'Item 20 Lista de Peças c Sinapi'!D418</f>
        <v>8.27</v>
      </c>
      <c r="D450" s="216" t="str">
        <f>'Item 20 Lista de Peças c Sinapi'!E418</f>
        <v>m</v>
      </c>
      <c r="E450" s="216">
        <f>'Item 20 Lista de Peças c Sinapi'!F418</f>
        <v>20</v>
      </c>
      <c r="F450" s="120">
        <f t="shared" si="7"/>
        <v>165.4</v>
      </c>
    </row>
    <row r="451" spans="1:6" ht="25.5" x14ac:dyDescent="0.25">
      <c r="A451" s="108" t="s">
        <v>829</v>
      </c>
      <c r="B451" s="217" t="str">
        <f>'Item 20 Lista de Peças c Sinapi'!B419</f>
        <v>ELETRODUTO PVC FLEXIVEL CORRUGADO, COR AMARELA, DE 16 MM</v>
      </c>
      <c r="C451" s="90">
        <f>'Item 20 Lista de Peças c Sinapi'!D419</f>
        <v>1.1399999999999999</v>
      </c>
      <c r="D451" s="216" t="str">
        <f>'Item 20 Lista de Peças c Sinapi'!E419</f>
        <v>m</v>
      </c>
      <c r="E451" s="216">
        <f>'Item 20 Lista de Peças c Sinapi'!F419</f>
        <v>20</v>
      </c>
      <c r="F451" s="120">
        <f t="shared" si="7"/>
        <v>22.8</v>
      </c>
    </row>
    <row r="452" spans="1:6" ht="25.5" x14ac:dyDescent="0.25">
      <c r="A452" s="108" t="s">
        <v>831</v>
      </c>
      <c r="B452" s="217" t="str">
        <f>'Item 20 Lista de Peças c Sinapi'!B420</f>
        <v>ELETRODUTO PVC FLEXIVEL CORRUGADO, COR AMARELA, DE 20 MM</v>
      </c>
      <c r="C452" s="90">
        <f>'Item 20 Lista de Peças c Sinapi'!D420</f>
        <v>1.35</v>
      </c>
      <c r="D452" s="216" t="str">
        <f>'Item 20 Lista de Peças c Sinapi'!E420</f>
        <v>m</v>
      </c>
      <c r="E452" s="216">
        <f>'Item 20 Lista de Peças c Sinapi'!F420</f>
        <v>20</v>
      </c>
      <c r="F452" s="120">
        <f t="shared" si="7"/>
        <v>27</v>
      </c>
    </row>
    <row r="453" spans="1:6" ht="25.5" x14ac:dyDescent="0.25">
      <c r="A453" s="108" t="s">
        <v>833</v>
      </c>
      <c r="B453" s="217" t="str">
        <f>'Item 20 Lista de Peças c Sinapi'!B421</f>
        <v>ELETRODUTO PVC FLEXIVEL CORRUGADO, COR AMARELA, DE 25 MM</v>
      </c>
      <c r="C453" s="90">
        <f>'Item 20 Lista de Peças c Sinapi'!D421</f>
        <v>1.47</v>
      </c>
      <c r="D453" s="216" t="str">
        <f>'Item 20 Lista de Peças c Sinapi'!E421</f>
        <v>m</v>
      </c>
      <c r="E453" s="216">
        <f>'Item 20 Lista de Peças c Sinapi'!F421</f>
        <v>20</v>
      </c>
      <c r="F453" s="120">
        <f t="shared" si="7"/>
        <v>29.4</v>
      </c>
    </row>
    <row r="454" spans="1:6" ht="25.5" x14ac:dyDescent="0.25">
      <c r="A454" s="108" t="s">
        <v>835</v>
      </c>
      <c r="B454" s="217" t="str">
        <f>'Item 20 Lista de Peças c Sinapi'!B422</f>
        <v>ELETRODUTO PVC FLEXIVEL CORRUGADO, COR AMARELA, DE 32 MM</v>
      </c>
      <c r="C454" s="90">
        <f>'Item 20 Lista de Peças c Sinapi'!D422</f>
        <v>2.52</v>
      </c>
      <c r="D454" s="216" t="str">
        <f>'Item 20 Lista de Peças c Sinapi'!E422</f>
        <v>m</v>
      </c>
      <c r="E454" s="216">
        <f>'Item 20 Lista de Peças c Sinapi'!F422</f>
        <v>20</v>
      </c>
      <c r="F454" s="120">
        <f t="shared" si="7"/>
        <v>50.4</v>
      </c>
    </row>
    <row r="455" spans="1:6" ht="38.25" x14ac:dyDescent="0.25">
      <c r="A455" s="108" t="s">
        <v>837</v>
      </c>
      <c r="B455" s="217" t="str">
        <f>'Item 20 Lista de Peças c Sinapi'!B423</f>
        <v>ELETRODUTO PVC FLEXIVEL CORRUGADO, REFORCADO, COR LARANJA, DE 20 MM, PARA LAJES E PISOS</v>
      </c>
      <c r="C455" s="90">
        <f>'Item 20 Lista de Peças c Sinapi'!D423</f>
        <v>1.66</v>
      </c>
      <c r="D455" s="216" t="str">
        <f>'Item 20 Lista de Peças c Sinapi'!E423</f>
        <v>m</v>
      </c>
      <c r="E455" s="216">
        <f>'Item 20 Lista de Peças c Sinapi'!F423</f>
        <v>20</v>
      </c>
      <c r="F455" s="120">
        <f t="shared" si="7"/>
        <v>33.200000000000003</v>
      </c>
    </row>
    <row r="456" spans="1:6" ht="38.25" x14ac:dyDescent="0.25">
      <c r="A456" s="108" t="s">
        <v>839</v>
      </c>
      <c r="B456" s="217" t="str">
        <f>'Item 20 Lista de Peças c Sinapi'!B424</f>
        <v>ELETRODUTO PVC FLEXIVEL CORRUGADO, REFORCADO, COR LARANJA, DE 25 MM, PARA LAJES E PISOS</v>
      </c>
      <c r="C456" s="90">
        <f>'Item 20 Lista de Peças c Sinapi'!D424</f>
        <v>2.25</v>
      </c>
      <c r="D456" s="216" t="str">
        <f>'Item 20 Lista de Peças c Sinapi'!E424</f>
        <v>m</v>
      </c>
      <c r="E456" s="216">
        <f>'Item 20 Lista de Peças c Sinapi'!F424</f>
        <v>20</v>
      </c>
      <c r="F456" s="120">
        <f t="shared" si="7"/>
        <v>45</v>
      </c>
    </row>
    <row r="457" spans="1:6" ht="38.25" x14ac:dyDescent="0.25">
      <c r="A457" s="108" t="s">
        <v>841</v>
      </c>
      <c r="B457" s="217" t="str">
        <f>'Item 20 Lista de Peças c Sinapi'!B425</f>
        <v>ELETRODUTO PVC FLEXIVEL CORRUGADO, REFORCADO, COR LARANJA, DE 32 MM, PARA LAJES E PISOS</v>
      </c>
      <c r="C457" s="90">
        <f>'Item 20 Lista de Peças c Sinapi'!D425</f>
        <v>4.33</v>
      </c>
      <c r="D457" s="216" t="str">
        <f>'Item 20 Lista de Peças c Sinapi'!E425</f>
        <v>m</v>
      </c>
      <c r="E457" s="216">
        <f>'Item 20 Lista de Peças c Sinapi'!F425</f>
        <v>20</v>
      </c>
      <c r="F457" s="120">
        <f t="shared" si="7"/>
        <v>86.6</v>
      </c>
    </row>
    <row r="458" spans="1:6" x14ac:dyDescent="0.25">
      <c r="A458" s="108" t="s">
        <v>843</v>
      </c>
      <c r="B458" s="217" t="str">
        <f>'Item 20 Lista de Peças c Sinapi'!B426</f>
        <v>ELETRODUTO PVC RÍGIDO  1 ¼ '' X 3 M</v>
      </c>
      <c r="C458" s="90">
        <f>'Item 20 Lista de Peças c Sinapi'!D426</f>
        <v>5.85</v>
      </c>
      <c r="D458" s="216" t="str">
        <f>'Item 20 Lista de Peças c Sinapi'!E426</f>
        <v>Kg</v>
      </c>
      <c r="E458" s="216">
        <f>'Item 20 Lista de Peças c Sinapi'!F426</f>
        <v>50</v>
      </c>
      <c r="F458" s="120">
        <f t="shared" si="7"/>
        <v>292.5</v>
      </c>
    </row>
    <row r="459" spans="1:6" x14ac:dyDescent="0.25">
      <c r="A459" s="108" t="s">
        <v>845</v>
      </c>
      <c r="B459" s="217" t="str">
        <f>'Item 20 Lista de Peças c Sinapi'!B427</f>
        <v>ELETRODUTO PVC RÍGIDO  2'' X 3 M</v>
      </c>
      <c r="C459" s="90">
        <f>'Item 20 Lista de Peças c Sinapi'!D427</f>
        <v>10.51</v>
      </c>
      <c r="D459" s="216" t="str">
        <f>'Item 20 Lista de Peças c Sinapi'!E427</f>
        <v>Kg</v>
      </c>
      <c r="E459" s="216">
        <f>'Item 20 Lista de Peças c Sinapi'!F427</f>
        <v>50</v>
      </c>
      <c r="F459" s="120">
        <f t="shared" si="7"/>
        <v>525.5</v>
      </c>
    </row>
    <row r="460" spans="1:6" ht="38.25" x14ac:dyDescent="0.25">
      <c r="A460" s="108" t="s">
        <v>847</v>
      </c>
      <c r="B460" s="217" t="str">
        <f>'Item 20 Lista de Peças c Sinapi'!B428</f>
        <v>ELETRODUTO/CONDULETE DE PVC RIGIDO, LISO, COR CINZA, DE 1", PARA INSTALACOES APARENTES (NBR 5410)</v>
      </c>
      <c r="C460" s="90">
        <f>'Item 20 Lista de Peças c Sinapi'!D428</f>
        <v>12</v>
      </c>
      <c r="D460" s="216" t="str">
        <f>'Item 20 Lista de Peças c Sinapi'!E428</f>
        <v>m</v>
      </c>
      <c r="E460" s="216">
        <f>'Item 20 Lista de Peças c Sinapi'!F428</f>
        <v>20</v>
      </c>
      <c r="F460" s="120">
        <f t="shared" si="7"/>
        <v>240</v>
      </c>
    </row>
    <row r="461" spans="1:6" ht="38.25" x14ac:dyDescent="0.25">
      <c r="A461" s="108" t="s">
        <v>849</v>
      </c>
      <c r="B461" s="217" t="str">
        <f>'Item 20 Lista de Peças c Sinapi'!B429</f>
        <v>ELETRODUTO/CONDULETE DE PVC RIGIDO, LISO, COR CINZA, DE 1/2", PARA INSTALACOES APARENTES (NBR 5410)</v>
      </c>
      <c r="C461" s="90">
        <f>'Item 20 Lista de Peças c Sinapi'!D429</f>
        <v>1.08</v>
      </c>
      <c r="D461" s="216" t="str">
        <f>'Item 20 Lista de Peças c Sinapi'!E429</f>
        <v>m</v>
      </c>
      <c r="E461" s="216">
        <f>'Item 20 Lista de Peças c Sinapi'!F429</f>
        <v>20</v>
      </c>
      <c r="F461" s="120">
        <f t="shared" si="7"/>
        <v>21.6</v>
      </c>
    </row>
    <row r="462" spans="1:6" ht="38.25" x14ac:dyDescent="0.25">
      <c r="A462" s="108" t="s">
        <v>851</v>
      </c>
      <c r="B462" s="217" t="str">
        <f>'Item 20 Lista de Peças c Sinapi'!B430</f>
        <v>ELETRODUTO/CONDULETE DE PVC RIGIDO, LISO, COR CINZA, DE 3/4", PARA INSTALACOES APARENTES (NBR 5410)</v>
      </c>
      <c r="C462" s="90">
        <f>'Item 20 Lista de Peças c Sinapi'!D430</f>
        <v>8.26</v>
      </c>
      <c r="D462" s="216" t="str">
        <f>'Item 20 Lista de Peças c Sinapi'!E430</f>
        <v>m</v>
      </c>
      <c r="E462" s="216">
        <f>'Item 20 Lista de Peças c Sinapi'!F430</f>
        <v>20</v>
      </c>
      <c r="F462" s="120">
        <f t="shared" si="7"/>
        <v>165.2</v>
      </c>
    </row>
    <row r="463" spans="1:6" ht="51" x14ac:dyDescent="0.25">
      <c r="A463" s="108" t="s">
        <v>853</v>
      </c>
      <c r="B463" s="217" t="str">
        <f>'Item 20 Lista de Peças c Sinapi'!B431</f>
        <v>ELETRODUTO/DUTO PEAD FLEXIVEL PAREDE SIMPLES, CORRUGACAO HELICOIDAL, COR PRETA, SEM ROSCA, DE 2",  PARA CABEAMENTO SUBTERRANEO (NBR 15715)</v>
      </c>
      <c r="C463" s="90">
        <f>'Item 20 Lista de Peças c Sinapi'!D431</f>
        <v>4.46</v>
      </c>
      <c r="D463" s="216" t="str">
        <f>'Item 20 Lista de Peças c Sinapi'!E431</f>
        <v>m</v>
      </c>
      <c r="E463" s="216">
        <f>'Item 20 Lista de Peças c Sinapi'!F431</f>
        <v>20</v>
      </c>
      <c r="F463" s="120">
        <f t="shared" si="7"/>
        <v>89.2</v>
      </c>
    </row>
    <row r="464" spans="1:6" ht="51" x14ac:dyDescent="0.25">
      <c r="A464" s="108" t="s">
        <v>855</v>
      </c>
      <c r="B464" s="217" t="str">
        <f>'Item 20 Lista de Peças c Sinapi'!B432</f>
        <v>ELETRODUTO/DUTO PEAD FLEXIVEL PAREDE SIMPLES, CORRUGACAO HELICOIDAL, COR PRETA, SEM ROSCA, DE 3",  PARA CABEAMENTO SUBTERRANEO (NBR 15715)</v>
      </c>
      <c r="C464" s="90">
        <f>'Item 20 Lista de Peças c Sinapi'!D432</f>
        <v>6.25</v>
      </c>
      <c r="D464" s="216" t="str">
        <f>'Item 20 Lista de Peças c Sinapi'!E432</f>
        <v>m</v>
      </c>
      <c r="E464" s="216">
        <f>'Item 20 Lista de Peças c Sinapi'!F432</f>
        <v>20</v>
      </c>
      <c r="F464" s="120">
        <f t="shared" si="7"/>
        <v>125</v>
      </c>
    </row>
    <row r="465" spans="1:6" ht="51" x14ac:dyDescent="0.25">
      <c r="A465" s="108" t="s">
        <v>857</v>
      </c>
      <c r="B465" s="217" t="str">
        <f>'Item 20 Lista de Peças c Sinapi'!B433</f>
        <v>ELETRODUTODUTO PEAD FLEXIVEL PAREDE SIMPLES, CORRUGACAO HELICOIDAL, COR PRETA, SEM ROSCA, DE 1 1/2",  PARA CABEAMENTO SUBTERRANEO (NBR 15715)</v>
      </c>
      <c r="C465" s="90">
        <f>'Item 20 Lista de Peças c Sinapi'!D433</f>
        <v>3.1</v>
      </c>
      <c r="D465" s="216" t="str">
        <f>'Item 20 Lista de Peças c Sinapi'!E433</f>
        <v>m</v>
      </c>
      <c r="E465" s="216">
        <f>'Item 20 Lista de Peças c Sinapi'!F433</f>
        <v>20</v>
      </c>
      <c r="F465" s="120">
        <f t="shared" si="7"/>
        <v>62</v>
      </c>
    </row>
    <row r="466" spans="1:6" ht="51" x14ac:dyDescent="0.25">
      <c r="A466" s="108" t="s">
        <v>859</v>
      </c>
      <c r="B466" s="217" t="str">
        <f>'Item 20 Lista de Peças c Sinapi'!B434</f>
        <v>ELETRODUTODUTO PEAD FLEXIVEL PAREDE SIMPLES, CORRUGACAO HELICOIDAL, COR PRETA, SEM ROSCA, DE 1 1/4",  PARA CABEAMENTO SUBTERRANEO (NBR 15715)</v>
      </c>
      <c r="C466" s="90">
        <f>'Item 20 Lista de Peças c Sinapi'!D434</f>
        <v>2.7</v>
      </c>
      <c r="D466" s="216" t="str">
        <f>'Item 20 Lista de Peças c Sinapi'!E434</f>
        <v>m</v>
      </c>
      <c r="E466" s="216">
        <f>'Item 20 Lista de Peças c Sinapi'!F434</f>
        <v>20</v>
      </c>
      <c r="F466" s="120">
        <f t="shared" si="7"/>
        <v>54</v>
      </c>
    </row>
    <row r="467" spans="1:6" ht="51" x14ac:dyDescent="0.25">
      <c r="A467" s="108" t="s">
        <v>861</v>
      </c>
      <c r="B467" s="217" t="str">
        <f>'Item 20 Lista de Peças c Sinapi'!B435</f>
        <v>ELETRODUTODUTO PEAD FLEXIVEL PAREDE SIMPLES, CORRUGACAO HELICOIDAL, COR PRETA, SEM ROSCA, DE 4",  PARA CABEAMENTO SUBTERRANEO (NBR 15715)</v>
      </c>
      <c r="C467" s="90">
        <f>'Item 20 Lista de Peças c Sinapi'!D435</f>
        <v>8.7100000000000009</v>
      </c>
      <c r="D467" s="216" t="str">
        <f>'Item 20 Lista de Peças c Sinapi'!E435</f>
        <v>m</v>
      </c>
      <c r="E467" s="216">
        <f>'Item 20 Lista de Peças c Sinapi'!F435</f>
        <v>20</v>
      </c>
      <c r="F467" s="120">
        <f t="shared" si="7"/>
        <v>174.2</v>
      </c>
    </row>
    <row r="468" spans="1:6" ht="25.5" x14ac:dyDescent="0.25">
      <c r="A468" s="108" t="s">
        <v>863</v>
      </c>
      <c r="B468" s="217" t="str">
        <f>'Item 20 Lista de Peças c Sinapi'!B436</f>
        <v>ENGATE FLEXÍVEL METÁLICO P/ ENTRADA D´ÁGUA 1/2''X 30 CM</v>
      </c>
      <c r="C468" s="90">
        <f>'Item 20 Lista de Peças c Sinapi'!D436</f>
        <v>23.82</v>
      </c>
      <c r="D468" s="216" t="str">
        <f>'Item 20 Lista de Peças c Sinapi'!E436</f>
        <v>un</v>
      </c>
      <c r="E468" s="216">
        <f>'Item 20 Lista de Peças c Sinapi'!F436</f>
        <v>30</v>
      </c>
      <c r="F468" s="120">
        <f t="shared" si="7"/>
        <v>714.6</v>
      </c>
    </row>
    <row r="469" spans="1:6" ht="25.5" x14ac:dyDescent="0.25">
      <c r="A469" s="108" t="s">
        <v>865</v>
      </c>
      <c r="B469" s="217" t="str">
        <f>'Item 20 Lista de Peças c Sinapi'!B437</f>
        <v>ENGATE FLEXÍVEL PVC, P/ ENTRADA D´ÁGUA 1/2´'X 40 CM</v>
      </c>
      <c r="C469" s="90">
        <f>'Item 20 Lista de Peças c Sinapi'!D437</f>
        <v>3.55</v>
      </c>
      <c r="D469" s="216" t="str">
        <f>'Item 20 Lista de Peças c Sinapi'!E437</f>
        <v>un</v>
      </c>
      <c r="E469" s="216">
        <f>'Item 20 Lista de Peças c Sinapi'!F437</f>
        <v>30</v>
      </c>
      <c r="F469" s="120">
        <f t="shared" si="7"/>
        <v>106.5</v>
      </c>
    </row>
    <row r="470" spans="1:6" x14ac:dyDescent="0.25">
      <c r="A470" s="108" t="s">
        <v>867</v>
      </c>
      <c r="B470" s="217" t="str">
        <f>'Item 20 Lista de Peças c Sinapi'!B438</f>
        <v>ESGUICHO DE JATO SÓLIDO Ø1.1/2” X 16 MM</v>
      </c>
      <c r="C470" s="90">
        <f>'Item 20 Lista de Peças c Sinapi'!D438</f>
        <v>36.369999999999997</v>
      </c>
      <c r="D470" s="216" t="str">
        <f>'Item 20 Lista de Peças c Sinapi'!E438</f>
        <v>un</v>
      </c>
      <c r="E470" s="216">
        <f>'Item 20 Lista de Peças c Sinapi'!F438</f>
        <v>10</v>
      </c>
      <c r="F470" s="120">
        <f t="shared" si="7"/>
        <v>363.7</v>
      </c>
    </row>
    <row r="471" spans="1:6" ht="38.25" x14ac:dyDescent="0.25">
      <c r="A471" s="108" t="s">
        <v>869</v>
      </c>
      <c r="B471" s="217" t="str">
        <f>'Item 20 Lista de Peças c Sinapi'!B439</f>
        <v>ESGUICHO JATO REGULAVEL, TIPO ELKHART, ENGATE RAPIDO 1 1/2", PARA COMBATE A INCÊNDIO</v>
      </c>
      <c r="C471" s="90">
        <f>'Item 20 Lista de Peças c Sinapi'!D439</f>
        <v>118.08</v>
      </c>
      <c r="D471" s="216" t="str">
        <f>'Item 20 Lista de Peças c Sinapi'!E439</f>
        <v>un</v>
      </c>
      <c r="E471" s="216">
        <f>'Item 20 Lista de Peças c Sinapi'!F439</f>
        <v>5</v>
      </c>
      <c r="F471" s="120">
        <f t="shared" si="7"/>
        <v>590.4</v>
      </c>
    </row>
    <row r="472" spans="1:6" ht="38.25" x14ac:dyDescent="0.25">
      <c r="A472" s="108" t="s">
        <v>871</v>
      </c>
      <c r="B472" s="217" t="str">
        <f>'Item 20 Lista de Peças c Sinapi'!B440</f>
        <v>ESGUICHO JATO REGULAVEL, TIPO ELKHART, ENGATE RAPIDO 2 1/2", PARA COMBATE A INCÊNDIO</v>
      </c>
      <c r="C472" s="90">
        <f>'Item 20 Lista de Peças c Sinapi'!D440</f>
        <v>143.63999999999999</v>
      </c>
      <c r="D472" s="216" t="str">
        <f>'Item 20 Lista de Peças c Sinapi'!E440</f>
        <v>un</v>
      </c>
      <c r="E472" s="216">
        <f>'Item 20 Lista de Peças c Sinapi'!F440</f>
        <v>5</v>
      </c>
      <c r="F472" s="120">
        <f t="shared" si="7"/>
        <v>718.2</v>
      </c>
    </row>
    <row r="473" spans="1:6" ht="25.5" x14ac:dyDescent="0.25">
      <c r="A473" s="108" t="s">
        <v>873</v>
      </c>
      <c r="B473" s="217" t="str">
        <f>'Item 20 Lista de Peças c Sinapi'!B441</f>
        <v>ESPELHO / PLACA CEGA 4" X 2", PARA INSTALACAO DE TOMADAS E INTERRUPTORES</v>
      </c>
      <c r="C473" s="90">
        <f>'Item 20 Lista de Peças c Sinapi'!D441</f>
        <v>1.83</v>
      </c>
      <c r="D473" s="216" t="str">
        <f>'Item 20 Lista de Peças c Sinapi'!E441</f>
        <v>un</v>
      </c>
      <c r="E473" s="216">
        <f>'Item 20 Lista de Peças c Sinapi'!F441</f>
        <v>100</v>
      </c>
      <c r="F473" s="120">
        <f t="shared" si="7"/>
        <v>183</v>
      </c>
    </row>
    <row r="474" spans="1:6" ht="25.5" x14ac:dyDescent="0.25">
      <c r="A474" s="108" t="s">
        <v>875</v>
      </c>
      <c r="B474" s="217" t="str">
        <f>'Item 20 Lista de Peças c Sinapi'!B442</f>
        <v>ESPELHO / PLACA CEGA 4" X 4", PARA INSTALACAO DE TOMADAS E INTERRUPTORES</v>
      </c>
      <c r="C474" s="90">
        <f>'Item 20 Lista de Peças c Sinapi'!D442</f>
        <v>3.89</v>
      </c>
      <c r="D474" s="216" t="str">
        <f>'Item 20 Lista de Peças c Sinapi'!E442</f>
        <v>un</v>
      </c>
      <c r="E474" s="216">
        <f>'Item 20 Lista de Peças c Sinapi'!F442</f>
        <v>100</v>
      </c>
      <c r="F474" s="120">
        <f t="shared" si="7"/>
        <v>389</v>
      </c>
    </row>
    <row r="475" spans="1:6" ht="25.5" x14ac:dyDescent="0.25">
      <c r="A475" s="108" t="s">
        <v>877</v>
      </c>
      <c r="B475" s="217" t="str">
        <f>'Item 20 Lista de Peças c Sinapi'!B443</f>
        <v>ESPELHO / PLACA DE 1 POSTO 4" X 2", PARA INSTALACAO DE TOMADAS E INTERRUPTORES</v>
      </c>
      <c r="C475" s="90">
        <f>'Item 20 Lista de Peças c Sinapi'!D443</f>
        <v>1.74</v>
      </c>
      <c r="D475" s="216" t="str">
        <f>'Item 20 Lista de Peças c Sinapi'!E443</f>
        <v>un</v>
      </c>
      <c r="E475" s="216">
        <f>'Item 20 Lista de Peças c Sinapi'!F443</f>
        <v>100</v>
      </c>
      <c r="F475" s="120">
        <f t="shared" si="7"/>
        <v>174</v>
      </c>
    </row>
    <row r="476" spans="1:6" ht="25.5" x14ac:dyDescent="0.25">
      <c r="A476" s="108" t="s">
        <v>879</v>
      </c>
      <c r="B476" s="217" t="str">
        <f>'Item 20 Lista de Peças c Sinapi'!B444</f>
        <v>ESPELHO / PLACA DE 2 POSTOS 4" X 2", PARA INSTALACAO DE TOMADAS E INTERRUPTORES</v>
      </c>
      <c r="C476" s="90">
        <f>'Item 20 Lista de Peças c Sinapi'!D444</f>
        <v>1.8</v>
      </c>
      <c r="D476" s="216" t="str">
        <f>'Item 20 Lista de Peças c Sinapi'!E444</f>
        <v>un</v>
      </c>
      <c r="E476" s="216">
        <f>'Item 20 Lista de Peças c Sinapi'!F444</f>
        <v>100</v>
      </c>
      <c r="F476" s="120">
        <f t="shared" si="7"/>
        <v>180</v>
      </c>
    </row>
    <row r="477" spans="1:6" ht="25.5" x14ac:dyDescent="0.25">
      <c r="A477" s="108" t="s">
        <v>881</v>
      </c>
      <c r="B477" s="217" t="str">
        <f>'Item 20 Lista de Peças c Sinapi'!B445</f>
        <v>ESPELHO / PLACA DE 2 POSTOS 4" X 4", PARA INSTALACAO DE TOMADAS E INTERRUPTORES</v>
      </c>
      <c r="C477" s="90">
        <f>'Item 20 Lista de Peças c Sinapi'!D445</f>
        <v>4.18</v>
      </c>
      <c r="D477" s="216" t="str">
        <f>'Item 20 Lista de Peças c Sinapi'!E445</f>
        <v>un</v>
      </c>
      <c r="E477" s="216">
        <f>'Item 20 Lista de Peças c Sinapi'!F445</f>
        <v>100</v>
      </c>
      <c r="F477" s="120">
        <f t="shared" si="7"/>
        <v>418</v>
      </c>
    </row>
    <row r="478" spans="1:6" ht="25.5" x14ac:dyDescent="0.25">
      <c r="A478" s="108" t="s">
        <v>883</v>
      </c>
      <c r="B478" s="217" t="str">
        <f>'Item 20 Lista de Peças c Sinapi'!B446</f>
        <v>ESPELHO / PLACA DE 3 POSTOS 4" X 2", PARA INSTALACAO DE TOMADAS E INTERRUPTORES</v>
      </c>
      <c r="C478" s="90">
        <f>'Item 20 Lista de Peças c Sinapi'!D446</f>
        <v>2.2000000000000002</v>
      </c>
      <c r="D478" s="216" t="str">
        <f>'Item 20 Lista de Peças c Sinapi'!E446</f>
        <v>un</v>
      </c>
      <c r="E478" s="216">
        <f>'Item 20 Lista de Peças c Sinapi'!F446</f>
        <v>100</v>
      </c>
      <c r="F478" s="120">
        <f t="shared" si="7"/>
        <v>220</v>
      </c>
    </row>
    <row r="479" spans="1:6" ht="25.5" x14ac:dyDescent="0.25">
      <c r="A479" s="108" t="s">
        <v>885</v>
      </c>
      <c r="B479" s="217" t="str">
        <f>'Item 20 Lista de Peças c Sinapi'!B447</f>
        <v>ESPELHO / PLACA DE 4 POSTOS 4" X 4", PARA INSTALACAO DE TOMADAS E INTERRUPTORES</v>
      </c>
      <c r="C479" s="90">
        <f>'Item 20 Lista de Peças c Sinapi'!D447</f>
        <v>4.49</v>
      </c>
      <c r="D479" s="216" t="str">
        <f>'Item 20 Lista de Peças c Sinapi'!E447</f>
        <v>un</v>
      </c>
      <c r="E479" s="216">
        <f>'Item 20 Lista de Peças c Sinapi'!F447</f>
        <v>100</v>
      </c>
      <c r="F479" s="120">
        <f t="shared" si="7"/>
        <v>449</v>
      </c>
    </row>
    <row r="480" spans="1:6" ht="25.5" x14ac:dyDescent="0.25">
      <c r="A480" s="108" t="s">
        <v>887</v>
      </c>
      <c r="B480" s="217" t="str">
        <f>'Item 20 Lista de Peças c Sinapi'!B448</f>
        <v>ESPELHO / PLACA DE 6 POSTOS 4" X 4", PARA INSTALACAO DE TOMADAS E INTERRUPTORES</v>
      </c>
      <c r="C480" s="90">
        <f>'Item 20 Lista de Peças c Sinapi'!D448</f>
        <v>4.49</v>
      </c>
      <c r="D480" s="216" t="str">
        <f>'Item 20 Lista de Peças c Sinapi'!E448</f>
        <v>un</v>
      </c>
      <c r="E480" s="216">
        <f>'Item 20 Lista de Peças c Sinapi'!F448</f>
        <v>100</v>
      </c>
      <c r="F480" s="120">
        <f t="shared" si="7"/>
        <v>449</v>
      </c>
    </row>
    <row r="481" spans="1:6" x14ac:dyDescent="0.25">
      <c r="A481" s="108" t="s">
        <v>889</v>
      </c>
      <c r="B481" s="217" t="str">
        <f>'Item 20 Lista de Peças c Sinapi'!B449</f>
        <v>ESPELHO CRISTAL E = 4 MM</v>
      </c>
      <c r="C481" s="90">
        <f>'Item 20 Lista de Peças c Sinapi'!D449</f>
        <v>208.15</v>
      </c>
      <c r="D481" s="216" t="str">
        <f>'Item 20 Lista de Peças c Sinapi'!E449</f>
        <v>m²</v>
      </c>
      <c r="E481" s="216">
        <f>'Item 20 Lista de Peças c Sinapi'!F449</f>
        <v>100</v>
      </c>
      <c r="F481" s="120">
        <f t="shared" si="7"/>
        <v>20815</v>
      </c>
    </row>
    <row r="482" spans="1:6" ht="25.5" x14ac:dyDescent="0.25">
      <c r="A482" s="108" t="s">
        <v>891</v>
      </c>
      <c r="B482" s="217" t="str">
        <f>'Item 20 Lista de Peças c Sinapi'!B450</f>
        <v>FIO COBRE NU DE 150 A 500 MM2, PARA TENSOES DE ATE 600 V</v>
      </c>
      <c r="C482" s="90">
        <f>'Item 20 Lista de Peças c Sinapi'!D450</f>
        <v>8.66</v>
      </c>
      <c r="D482" s="216" t="str">
        <f>'Item 20 Lista de Peças c Sinapi'!E450</f>
        <v>m</v>
      </c>
      <c r="E482" s="216">
        <f>'Item 20 Lista de Peças c Sinapi'!F450</f>
        <v>100</v>
      </c>
      <c r="F482" s="120">
        <f t="shared" si="7"/>
        <v>866</v>
      </c>
    </row>
    <row r="483" spans="1:6" ht="25.5" x14ac:dyDescent="0.25">
      <c r="A483" s="108" t="s">
        <v>893</v>
      </c>
      <c r="B483" s="217" t="str">
        <f>'Item 20 Lista de Peças c Sinapi'!B451</f>
        <v>FIO COBRE NU DE 16 A 35 MM2, PARA TENSOES DE ATE 600 V</v>
      </c>
      <c r="C483" s="90">
        <f>'Item 20 Lista de Peças c Sinapi'!D451</f>
        <v>53.02</v>
      </c>
      <c r="D483" s="216" t="str">
        <f>'Item 20 Lista de Peças c Sinapi'!E451</f>
        <v>m</v>
      </c>
      <c r="E483" s="216">
        <f>'Item 20 Lista de Peças c Sinapi'!F451</f>
        <v>100</v>
      </c>
      <c r="F483" s="120">
        <f t="shared" si="7"/>
        <v>5302</v>
      </c>
    </row>
    <row r="484" spans="1:6" ht="25.5" x14ac:dyDescent="0.25">
      <c r="A484" s="108" t="s">
        <v>895</v>
      </c>
      <c r="B484" s="217" t="str">
        <f>'Item 20 Lista de Peças c Sinapi'!B452</f>
        <v>FIO COBRE NU DE 50 A 120 MM2, PARA TENSOES DE ATE 600 V</v>
      </c>
      <c r="C484" s="90">
        <f>'Item 20 Lista de Peças c Sinapi'!D452</f>
        <v>8.5399999999999991</v>
      </c>
      <c r="D484" s="216" t="str">
        <f>'Item 20 Lista de Peças c Sinapi'!E452</f>
        <v>m</v>
      </c>
      <c r="E484" s="216">
        <f>'Item 20 Lista de Peças c Sinapi'!F452</f>
        <v>100</v>
      </c>
      <c r="F484" s="120">
        <f t="shared" ref="F484:F547" si="8">ROUND(E484*C484,2)</f>
        <v>854</v>
      </c>
    </row>
    <row r="485" spans="1:6" ht="38.25" x14ac:dyDescent="0.25">
      <c r="A485" s="108" t="s">
        <v>897</v>
      </c>
      <c r="B485" s="217" t="str">
        <f>'Item 20 Lista de Peças c Sinapi'!B453</f>
        <v>FIO DE COBRE, SOLIDO, CLASSE 1, ISOLACAO EM PVC/A, ANTICHAMA BWF-B, 450/750V, SECAO NOMINAL 1,5 MM2</v>
      </c>
      <c r="C485" s="90">
        <f>'Item 20 Lista de Peças c Sinapi'!D453</f>
        <v>1.07</v>
      </c>
      <c r="D485" s="216" t="str">
        <f>'Item 20 Lista de Peças c Sinapi'!E453</f>
        <v>m</v>
      </c>
      <c r="E485" s="216">
        <f>'Item 20 Lista de Peças c Sinapi'!F453</f>
        <v>100</v>
      </c>
      <c r="F485" s="120">
        <f t="shared" si="8"/>
        <v>107</v>
      </c>
    </row>
    <row r="486" spans="1:6" ht="38.25" x14ac:dyDescent="0.25">
      <c r="A486" s="108" t="s">
        <v>899</v>
      </c>
      <c r="B486" s="217" t="str">
        <f>'Item 20 Lista de Peças c Sinapi'!B454</f>
        <v>FIO DE COBRE, SOLIDO, CLASSE 1, ISOLACAO EM PVC/A, ANTICHAMA BWF-B, 450/750V, SECAO NOMINAL 10 MM2</v>
      </c>
      <c r="C486" s="90">
        <f>'Item 20 Lista de Peças c Sinapi'!D454</f>
        <v>6.63</v>
      </c>
      <c r="D486" s="216" t="str">
        <f>'Item 20 Lista de Peças c Sinapi'!E454</f>
        <v>m</v>
      </c>
      <c r="E486" s="216">
        <f>'Item 20 Lista de Peças c Sinapi'!F454</f>
        <v>100</v>
      </c>
      <c r="F486" s="120">
        <f t="shared" si="8"/>
        <v>663</v>
      </c>
    </row>
    <row r="487" spans="1:6" ht="38.25" x14ac:dyDescent="0.25">
      <c r="A487" s="108" t="s">
        <v>901</v>
      </c>
      <c r="B487" s="217" t="str">
        <f>'Item 20 Lista de Peças c Sinapi'!B455</f>
        <v>FIO DE COBRE, SOLIDO, CLASSE 1, ISOLACAO EM PVC/A, ANTICHAMA BWF-B, 450/750V, SECAO NOMINAL 2,5 MM2</v>
      </c>
      <c r="C487" s="90">
        <f>'Item 20 Lista de Peças c Sinapi'!D455</f>
        <v>1.71</v>
      </c>
      <c r="D487" s="216" t="str">
        <f>'Item 20 Lista de Peças c Sinapi'!E455</f>
        <v>m</v>
      </c>
      <c r="E487" s="216">
        <f>'Item 20 Lista de Peças c Sinapi'!F455</f>
        <v>100</v>
      </c>
      <c r="F487" s="120">
        <f t="shared" si="8"/>
        <v>171</v>
      </c>
    </row>
    <row r="488" spans="1:6" ht="38.25" x14ac:dyDescent="0.25">
      <c r="A488" s="108" t="s">
        <v>903</v>
      </c>
      <c r="B488" s="217" t="str">
        <f>'Item 20 Lista de Peças c Sinapi'!B456</f>
        <v>FIO DE COBRE, SOLIDO, CLASSE 1, ISOLACAO EM PVC/A, ANTICHAMA BWF-B, 450/750V, SECAO NOMINAL 4 MM2</v>
      </c>
      <c r="C488" s="90">
        <f>'Item 20 Lista de Peças c Sinapi'!D456</f>
        <v>2.93</v>
      </c>
      <c r="D488" s="216" t="str">
        <f>'Item 20 Lista de Peças c Sinapi'!E456</f>
        <v>m</v>
      </c>
      <c r="E488" s="216">
        <f>'Item 20 Lista de Peças c Sinapi'!F456</f>
        <v>100</v>
      </c>
      <c r="F488" s="120">
        <f t="shared" si="8"/>
        <v>293</v>
      </c>
    </row>
    <row r="489" spans="1:6" ht="38.25" x14ac:dyDescent="0.25">
      <c r="A489" s="108" t="s">
        <v>905</v>
      </c>
      <c r="B489" s="217" t="str">
        <f>'Item 20 Lista de Peças c Sinapi'!B457</f>
        <v>FIO DE COBRE, SOLIDO, CLASSE 1, ISOLACAO EM PVC/A, ANTICHAMA BWF-B, 450/750V, SECAO NOMINAL 6 MM2</v>
      </c>
      <c r="C489" s="90">
        <f>'Item 20 Lista de Peças c Sinapi'!D457</f>
        <v>4.05</v>
      </c>
      <c r="D489" s="216" t="str">
        <f>'Item 20 Lista de Peças c Sinapi'!E457</f>
        <v>m</v>
      </c>
      <c r="E489" s="216">
        <f>'Item 20 Lista de Peças c Sinapi'!F457</f>
        <v>100</v>
      </c>
      <c r="F489" s="120">
        <f t="shared" si="8"/>
        <v>405</v>
      </c>
    </row>
    <row r="490" spans="1:6" ht="38.25" x14ac:dyDescent="0.25">
      <c r="A490" s="108" t="s">
        <v>907</v>
      </c>
      <c r="B490" s="217" t="str">
        <f>'Item 20 Lista de Peças c Sinapi'!B458</f>
        <v>FITA DE PAPEL MICROPERFURADO, 50 X 150 MM, PARA TRATAMENTO DE JUNTAS DE CHAPA DE GESSO PARA DRYWALL</v>
      </c>
      <c r="C490" s="90">
        <f>'Item 20 Lista de Peças c Sinapi'!D458</f>
        <v>0.21</v>
      </c>
      <c r="D490" s="216" t="str">
        <f>'Item 20 Lista de Peças c Sinapi'!E458</f>
        <v>m</v>
      </c>
      <c r="E490" s="216">
        <f>'Item 20 Lista de Peças c Sinapi'!F458</f>
        <v>100</v>
      </c>
      <c r="F490" s="120">
        <f t="shared" si="8"/>
        <v>21</v>
      </c>
    </row>
    <row r="491" spans="1:6" ht="38.25" x14ac:dyDescent="0.25">
      <c r="A491" s="108" t="s">
        <v>909</v>
      </c>
      <c r="B491" s="217" t="str">
        <f>'Item 20 Lista de Peças c Sinapi'!B459</f>
        <v>FITA DE PAPEL REFORCADA COM LAMINA DE METAL PARA REFORCO DE CANTOS DE CHAPA DE GESSO PARA DRYWALL</v>
      </c>
      <c r="C491" s="90">
        <f>'Item 20 Lista de Peças c Sinapi'!D459</f>
        <v>2.82</v>
      </c>
      <c r="D491" s="216" t="str">
        <f>'Item 20 Lista de Peças c Sinapi'!E459</f>
        <v>m</v>
      </c>
      <c r="E491" s="216">
        <f>'Item 20 Lista de Peças c Sinapi'!F459</f>
        <v>100</v>
      </c>
      <c r="F491" s="120">
        <f t="shared" si="8"/>
        <v>282</v>
      </c>
    </row>
    <row r="492" spans="1:6" ht="63.75" x14ac:dyDescent="0.25">
      <c r="A492" s="108" t="s">
        <v>911</v>
      </c>
      <c r="B492" s="217" t="str">
        <f>'Item 20 Lista de Peças c Sinapi'!B460</f>
        <v>FORRO DE FIBRA MINERAL EM PLACAS DE 1250 X 625 MM, E = 15 MM, BORDA RETA, COM PINTURA ANTIMOFO, APOIADO EM PERFIL DE ACO GALVANIZADO COM 24 MM DE BASE - INSTALADO</v>
      </c>
      <c r="C492" s="90">
        <f>'Item 20 Lista de Peças c Sinapi'!D460</f>
        <v>85.67</v>
      </c>
      <c r="D492" s="216" t="str">
        <f>'Item 20 Lista de Peças c Sinapi'!E460</f>
        <v>m²</v>
      </c>
      <c r="E492" s="216">
        <f>'Item 20 Lista de Peças c Sinapi'!F460</f>
        <v>100</v>
      </c>
      <c r="F492" s="120">
        <f t="shared" si="8"/>
        <v>8567</v>
      </c>
    </row>
    <row r="493" spans="1:6" ht="63.75" x14ac:dyDescent="0.25">
      <c r="A493" s="108" t="s">
        <v>913</v>
      </c>
      <c r="B493" s="217" t="str">
        <f>'Item 20 Lista de Peças c Sinapi'!B461</f>
        <v>FORRO DE FIBRA MINERAL EM PLACAS DE 625 X 625 MM, E = 15 MM, BORDA RETA, COM PINTURA ANTIMOFO, APOIADO EM PERFIL DE ACO GALVANIZADO COM 24 MM DE BASE - INSTALADO</v>
      </c>
      <c r="C493" s="90">
        <f>'Item 20 Lista de Peças c Sinapi'!D461</f>
        <v>93.44</v>
      </c>
      <c r="D493" s="216" t="str">
        <f>'Item 20 Lista de Peças c Sinapi'!E461</f>
        <v>m²</v>
      </c>
      <c r="E493" s="216">
        <f>'Item 20 Lista de Peças c Sinapi'!F461</f>
        <v>100</v>
      </c>
      <c r="F493" s="120">
        <f t="shared" si="8"/>
        <v>9344</v>
      </c>
    </row>
    <row r="494" spans="1:6" ht="63.75" x14ac:dyDescent="0.25">
      <c r="A494" s="108" t="s">
        <v>915</v>
      </c>
      <c r="B494" s="217" t="str">
        <f>'Item 20 Lista de Peças c Sinapi'!B462</f>
        <v>FORRO DE FIBRA MINERAL EM PLACAS DE 625 X 625 MM, E = 15/16 MM, BORDA REBAIXADA, COM PINTURA ANTIMOFO, APOIADO EM PERFIL DE ACO GALVANIZADO COM 24 MM DE BASE - INSTALADO</v>
      </c>
      <c r="C494" s="90">
        <f>'Item 20 Lista de Peças c Sinapi'!D462</f>
        <v>100.23</v>
      </c>
      <c r="D494" s="216" t="str">
        <f>'Item 20 Lista de Peças c Sinapi'!E462</f>
        <v>m²</v>
      </c>
      <c r="E494" s="216">
        <f>'Item 20 Lista de Peças c Sinapi'!F462</f>
        <v>100</v>
      </c>
      <c r="F494" s="120">
        <f t="shared" si="8"/>
        <v>10023</v>
      </c>
    </row>
    <row r="495" spans="1:6" ht="38.25" x14ac:dyDescent="0.25">
      <c r="A495" s="108" t="s">
        <v>917</v>
      </c>
      <c r="B495" s="217" t="str">
        <f>'Item 20 Lista de Peças c Sinapi'!B463</f>
        <v>FORRO DE PVC LISO, BRANCO, REGUA DE 10 CM, ESPESSURA DE 8 MM A 10 MM (COM COLOCACAO / SEM ESTRUTURA METALICA)</v>
      </c>
      <c r="C495" s="90">
        <f>'Item 20 Lista de Peças c Sinapi'!D463</f>
        <v>14.07</v>
      </c>
      <c r="D495" s="216" t="str">
        <f>'Item 20 Lista de Peças c Sinapi'!E463</f>
        <v>m²</v>
      </c>
      <c r="E495" s="216">
        <f>'Item 20 Lista de Peças c Sinapi'!F463</f>
        <v>100</v>
      </c>
      <c r="F495" s="120">
        <f t="shared" si="8"/>
        <v>1407</v>
      </c>
    </row>
    <row r="496" spans="1:6" ht="38.25" x14ac:dyDescent="0.25">
      <c r="A496" s="108" t="s">
        <v>919</v>
      </c>
      <c r="B496" s="217" t="str">
        <f>'Item 20 Lista de Peças c Sinapi'!B464</f>
        <v>FORRO DE PVC LISO, BRANCO, REGUA DE 20 CM, ESPESSURA DE 8 MM A 10 MM, COMPRIMENTO 6 M (SEM COLOCACAO)</v>
      </c>
      <c r="C496" s="90">
        <f>'Item 20 Lista de Peças c Sinapi'!D464</f>
        <v>14.69</v>
      </c>
      <c r="D496" s="216" t="str">
        <f>'Item 20 Lista de Peças c Sinapi'!E464</f>
        <v>m²</v>
      </c>
      <c r="E496" s="216">
        <f>'Item 20 Lista de Peças c Sinapi'!F464</f>
        <v>100</v>
      </c>
      <c r="F496" s="120">
        <f t="shared" si="8"/>
        <v>1469</v>
      </c>
    </row>
    <row r="497" spans="1:6" ht="38.25" x14ac:dyDescent="0.25">
      <c r="A497" s="108" t="s">
        <v>921</v>
      </c>
      <c r="B497" s="217" t="str">
        <f>'Item 20 Lista de Peças c Sinapi'!B465</f>
        <v>FORRO DE PVC, FRISADO, BRANCO, REGUA DE 10 CM, ESPESSURA DE 8 MM A 10 MM E COMPRIMENTO 6 M (SEM COLOCACAO)</v>
      </c>
      <c r="C497" s="90">
        <f>'Item 20 Lista de Peças c Sinapi'!D465</f>
        <v>10.8</v>
      </c>
      <c r="D497" s="216" t="str">
        <f>'Item 20 Lista de Peças c Sinapi'!E465</f>
        <v>m²</v>
      </c>
      <c r="E497" s="216">
        <f>'Item 20 Lista de Peças c Sinapi'!F465</f>
        <v>100</v>
      </c>
      <c r="F497" s="120">
        <f t="shared" si="8"/>
        <v>1080</v>
      </c>
    </row>
    <row r="498" spans="1:6" ht="38.25" x14ac:dyDescent="0.25">
      <c r="A498" s="108" t="s">
        <v>923</v>
      </c>
      <c r="B498" s="217" t="str">
        <f>'Item 20 Lista de Peças c Sinapi'!B466</f>
        <v>FORRO DE PVC, FRISADO, BRANCO, REGUA DE 20 CM, ESPESSURA DE 8 MM A 10 MM E COMPRIMENTO 6 M (SEM COLOCACAO)</v>
      </c>
      <c r="C498" s="90">
        <f>'Item 20 Lista de Peças c Sinapi'!D466</f>
        <v>10.54</v>
      </c>
      <c r="D498" s="216" t="str">
        <f>'Item 20 Lista de Peças c Sinapi'!E466</f>
        <v>m²</v>
      </c>
      <c r="E498" s="216">
        <f>'Item 20 Lista de Peças c Sinapi'!F466</f>
        <v>100</v>
      </c>
      <c r="F498" s="120">
        <f t="shared" si="8"/>
        <v>1054</v>
      </c>
    </row>
    <row r="499" spans="1:6" ht="25.5" x14ac:dyDescent="0.25">
      <c r="A499" s="108" t="s">
        <v>925</v>
      </c>
      <c r="B499" s="217" t="str">
        <f>'Item 20 Lista de Peças c Sinapi'!B467</f>
        <v>FUNDO ANTICORROSIVO TIPO ZARCÃO OU EQUIVALENTE</v>
      </c>
      <c r="C499" s="90">
        <f>'Item 20 Lista de Peças c Sinapi'!D467</f>
        <v>25.38</v>
      </c>
      <c r="D499" s="216" t="str">
        <f>'Item 20 Lista de Peças c Sinapi'!E467</f>
        <v>lts</v>
      </c>
      <c r="E499" s="216">
        <f>'Item 20 Lista de Peças c Sinapi'!F467</f>
        <v>30</v>
      </c>
      <c r="F499" s="120">
        <f t="shared" si="8"/>
        <v>761.4</v>
      </c>
    </row>
    <row r="500" spans="1:6" ht="38.25" x14ac:dyDescent="0.25">
      <c r="A500" s="108" t="s">
        <v>927</v>
      </c>
      <c r="B500" s="217" t="str">
        <f>'Item 20 Lista de Peças c Sinapi'!B468</f>
        <v>FUSIVEL DIAZED 20 A TAMANHO DII, CAPACIDADE DE INTERRUPCAO DE 50 KA EM VCA E 8 KA EM VCC, TENSAO NOMIMNAL DE 500 V</v>
      </c>
      <c r="C500" s="90">
        <f>'Item 20 Lista de Peças c Sinapi'!D468</f>
        <v>2.69</v>
      </c>
      <c r="D500" s="216" t="str">
        <f>'Item 20 Lista de Peças c Sinapi'!E468</f>
        <v>un</v>
      </c>
      <c r="E500" s="216">
        <f>'Item 20 Lista de Peças c Sinapi'!F468</f>
        <v>20</v>
      </c>
      <c r="F500" s="120">
        <f t="shared" si="8"/>
        <v>53.8</v>
      </c>
    </row>
    <row r="501" spans="1:6" ht="38.25" x14ac:dyDescent="0.25">
      <c r="A501" s="108" t="s">
        <v>929</v>
      </c>
      <c r="B501" s="217" t="str">
        <f>'Item 20 Lista de Peças c Sinapi'!B469</f>
        <v>FUSIVEL DIAZED 35 A TAMANHO DIII, CAPACIDADE DE INTERRUPCAO DE 50 KA EM VCA E 8 KA EM VCC, TENSAO NOMIMNAL DE 500 V</v>
      </c>
      <c r="C501" s="90">
        <f>'Item 20 Lista de Peças c Sinapi'!D469</f>
        <v>4.17</v>
      </c>
      <c r="D501" s="216" t="str">
        <f>'Item 20 Lista de Peças c Sinapi'!E469</f>
        <v>un</v>
      </c>
      <c r="E501" s="216">
        <f>'Item 20 Lista de Peças c Sinapi'!F469</f>
        <v>20</v>
      </c>
      <c r="F501" s="120">
        <f t="shared" si="8"/>
        <v>83.4</v>
      </c>
    </row>
    <row r="502" spans="1:6" ht="38.25" x14ac:dyDescent="0.25">
      <c r="A502" s="108" t="s">
        <v>931</v>
      </c>
      <c r="B502" s="217" t="str">
        <f>'Item 20 Lista de Peças c Sinapi'!B470</f>
        <v>FUSIVEL NH *36* A 80 AMPERES, TAMANHO 00, CAPACIDADE DE INTERRUPCAO DE 120 KA, TENSAO NOMIMNAL DE 500 V</v>
      </c>
      <c r="C502" s="90">
        <f>'Item 20 Lista de Peças c Sinapi'!D470</f>
        <v>14.58</v>
      </c>
      <c r="D502" s="216" t="str">
        <f>'Item 20 Lista de Peças c Sinapi'!E470</f>
        <v>un</v>
      </c>
      <c r="E502" s="216">
        <f>'Item 20 Lista de Peças c Sinapi'!F470</f>
        <v>30</v>
      </c>
      <c r="F502" s="120">
        <f t="shared" si="8"/>
        <v>437.4</v>
      </c>
    </row>
    <row r="503" spans="1:6" ht="38.25" x14ac:dyDescent="0.25">
      <c r="A503" s="108" t="s">
        <v>933</v>
      </c>
      <c r="B503" s="217" t="str">
        <f>'Item 20 Lista de Peças c Sinapi'!B471</f>
        <v>FUSIVEL NH 100 A TAMANHO 00, CAPACIDADE DE INTERRUPCAO DE 120 KA, TENSAO NOMIMNAL DE 500 V</v>
      </c>
      <c r="C503" s="90">
        <f>'Item 20 Lista de Peças c Sinapi'!D471</f>
        <v>15.24</v>
      </c>
      <c r="D503" s="216" t="str">
        <f>'Item 20 Lista de Peças c Sinapi'!E471</f>
        <v>un</v>
      </c>
      <c r="E503" s="216">
        <f>'Item 20 Lista de Peças c Sinapi'!F471</f>
        <v>30</v>
      </c>
      <c r="F503" s="120">
        <f t="shared" si="8"/>
        <v>457.2</v>
      </c>
    </row>
    <row r="504" spans="1:6" ht="38.25" x14ac:dyDescent="0.25">
      <c r="A504" s="108" t="s">
        <v>935</v>
      </c>
      <c r="B504" s="217" t="str">
        <f>'Item 20 Lista de Peças c Sinapi'!B472</f>
        <v>FUSIVEL NH 125 A TAMANHO 00, CAPACIDADE DE INTERRUPCAO DE 120 KA, TENSAO NOMIMNAL DE 500 V</v>
      </c>
      <c r="C504" s="90">
        <f>'Item 20 Lista de Peças c Sinapi'!D472</f>
        <v>16.27</v>
      </c>
      <c r="D504" s="216" t="str">
        <f>'Item 20 Lista de Peças c Sinapi'!E472</f>
        <v>un</v>
      </c>
      <c r="E504" s="216">
        <f>'Item 20 Lista de Peças c Sinapi'!F472</f>
        <v>30</v>
      </c>
      <c r="F504" s="120">
        <f t="shared" si="8"/>
        <v>488.1</v>
      </c>
    </row>
    <row r="505" spans="1:6" ht="38.25" x14ac:dyDescent="0.25">
      <c r="A505" s="108" t="s">
        <v>937</v>
      </c>
      <c r="B505" s="217" t="str">
        <f>'Item 20 Lista de Peças c Sinapi'!B473</f>
        <v>FUSIVEL NH 160 A TAMANHO 00, CAPACIDADE DE INTERRUPCAO DE 120 KA, TENSAO NOMIMNAL DE 500 V</v>
      </c>
      <c r="C505" s="90">
        <f>'Item 20 Lista de Peças c Sinapi'!D473</f>
        <v>16.52</v>
      </c>
      <c r="D505" s="216" t="str">
        <f>'Item 20 Lista de Peças c Sinapi'!E473</f>
        <v>un</v>
      </c>
      <c r="E505" s="216">
        <f>'Item 20 Lista de Peças c Sinapi'!F473</f>
        <v>30</v>
      </c>
      <c r="F505" s="120">
        <f t="shared" si="8"/>
        <v>495.6</v>
      </c>
    </row>
    <row r="506" spans="1:6" ht="38.25" x14ac:dyDescent="0.25">
      <c r="A506" s="108" t="s">
        <v>939</v>
      </c>
      <c r="B506" s="217" t="str">
        <f>'Item 20 Lista de Peças c Sinapi'!B474</f>
        <v>FUSIVEL NH 20 A TAMANHO 000, CAPACIDADE DE INTERRUPCAO DE 120 KA, TENSAO NOMIMNAL DE 500 V</v>
      </c>
      <c r="C506" s="90">
        <f>'Item 20 Lista de Peças c Sinapi'!D474</f>
        <v>15.52</v>
      </c>
      <c r="D506" s="216" t="str">
        <f>'Item 20 Lista de Peças c Sinapi'!E474</f>
        <v>un</v>
      </c>
      <c r="E506" s="216">
        <f>'Item 20 Lista de Peças c Sinapi'!F474</f>
        <v>30</v>
      </c>
      <c r="F506" s="120">
        <f t="shared" si="8"/>
        <v>465.6</v>
      </c>
    </row>
    <row r="507" spans="1:6" ht="38.25" x14ac:dyDescent="0.25">
      <c r="A507" s="108" t="s">
        <v>941</v>
      </c>
      <c r="B507" s="217" t="str">
        <f>'Item 20 Lista de Peças c Sinapi'!B475</f>
        <v>FUSIVEL NH 200 A 250 AMPERES, TAMANHO 1, CAPACIDADE DE INTERRUPCAO DE 120 KA, TENSAO NOMIMNAL DE 500 V</v>
      </c>
      <c r="C507" s="90">
        <f>'Item 20 Lista de Peças c Sinapi'!D475</f>
        <v>36.369999999999997</v>
      </c>
      <c r="D507" s="216" t="str">
        <f>'Item 20 Lista de Peças c Sinapi'!E475</f>
        <v>un</v>
      </c>
      <c r="E507" s="216">
        <f>'Item 20 Lista de Peças c Sinapi'!F475</f>
        <v>30</v>
      </c>
      <c r="F507" s="120">
        <f t="shared" si="8"/>
        <v>1091.0999999999999</v>
      </c>
    </row>
    <row r="508" spans="1:6" ht="25.5" x14ac:dyDescent="0.25">
      <c r="A508" s="108" t="s">
        <v>943</v>
      </c>
      <c r="B508" s="217" t="str">
        <f>'Item 20 Lista de Peças c Sinapi'!B476</f>
        <v>GANCHO OLHAL EM ACO GALVANIZADO, ESPESSURA 16MM, ABERTURA 21MM</v>
      </c>
      <c r="C508" s="90">
        <f>'Item 20 Lista de Peças c Sinapi'!D476</f>
        <v>8.4600000000000009</v>
      </c>
      <c r="D508" s="216" t="str">
        <f>'Item 20 Lista de Peças c Sinapi'!E476</f>
        <v>un</v>
      </c>
      <c r="E508" s="216">
        <f>'Item 20 Lista de Peças c Sinapi'!F476</f>
        <v>290</v>
      </c>
      <c r="F508" s="120">
        <f t="shared" si="8"/>
        <v>2453.4</v>
      </c>
    </row>
    <row r="509" spans="1:6" ht="25.5" x14ac:dyDescent="0.25">
      <c r="A509" s="108" t="s">
        <v>945</v>
      </c>
      <c r="B509" s="217" t="str">
        <f>'Item 20 Lista de Peças c Sinapi'!B477</f>
        <v>GESSO EM PO PARA REVESTIMENTOS/MOLDURAS/SANCAS</v>
      </c>
      <c r="C509" s="90">
        <f>'Item 20 Lista de Peças c Sinapi'!D477</f>
        <v>0.54</v>
      </c>
      <c r="D509" s="216" t="str">
        <f>'Item 20 Lista de Peças c Sinapi'!E477</f>
        <v>kg</v>
      </c>
      <c r="E509" s="216">
        <f>'Item 20 Lista de Peças c Sinapi'!F477</f>
        <v>1500</v>
      </c>
      <c r="F509" s="120">
        <f t="shared" si="8"/>
        <v>810</v>
      </c>
    </row>
    <row r="510" spans="1:6" ht="38.25" x14ac:dyDescent="0.25">
      <c r="A510" s="108" t="s">
        <v>947</v>
      </c>
      <c r="B510" s="217" t="str">
        <f>'Item 20 Lista de Peças c Sinapi'!B478</f>
        <v>GRAMPO METALICO TIPO OLHAL PARA HASTE DE ATERRAMENTO DE 1'', CONDUTOR DE *10* A 50 MM2</v>
      </c>
      <c r="C510" s="90">
        <f>'Item 20 Lista de Peças c Sinapi'!D478</f>
        <v>18.739999999999998</v>
      </c>
      <c r="D510" s="216" t="str">
        <f>'Item 20 Lista de Peças c Sinapi'!E478</f>
        <v>un</v>
      </c>
      <c r="E510" s="216">
        <f>'Item 20 Lista de Peças c Sinapi'!F478</f>
        <v>32</v>
      </c>
      <c r="F510" s="120">
        <f t="shared" si="8"/>
        <v>599.67999999999995</v>
      </c>
    </row>
    <row r="511" spans="1:6" ht="38.25" x14ac:dyDescent="0.25">
      <c r="A511" s="108" t="s">
        <v>949</v>
      </c>
      <c r="B511" s="217" t="str">
        <f>'Item 20 Lista de Peças c Sinapi'!B479</f>
        <v>GRAMPO METALICO TIPO OLHAL PARA HASTE DE ATERRAMENTO DE 1/2'', CONDUTOR DE *10* A 50 MM2</v>
      </c>
      <c r="C511" s="90">
        <f>'Item 20 Lista de Peças c Sinapi'!D479</f>
        <v>4.1399999999999997</v>
      </c>
      <c r="D511" s="216" t="str">
        <f>'Item 20 Lista de Peças c Sinapi'!E479</f>
        <v>un</v>
      </c>
      <c r="E511" s="216">
        <f>'Item 20 Lista de Peças c Sinapi'!F479</f>
        <v>31</v>
      </c>
      <c r="F511" s="120">
        <f t="shared" si="8"/>
        <v>128.34</v>
      </c>
    </row>
    <row r="512" spans="1:6" ht="38.25" x14ac:dyDescent="0.25">
      <c r="A512" s="108" t="s">
        <v>951</v>
      </c>
      <c r="B512" s="217" t="str">
        <f>'Item 20 Lista de Peças c Sinapi'!B480</f>
        <v>GRAMPO METALICO TIPO OLHAL PARA HASTE DE ATERRAMENTO DE 3/4'', CONDUTOR DE *10* A 50 MM2</v>
      </c>
      <c r="C512" s="90">
        <f>'Item 20 Lista de Peças c Sinapi'!D480</f>
        <v>6.85</v>
      </c>
      <c r="D512" s="216" t="str">
        <f>'Item 20 Lista de Peças c Sinapi'!E480</f>
        <v>un</v>
      </c>
      <c r="E512" s="216">
        <f>'Item 20 Lista de Peças c Sinapi'!F480</f>
        <v>33</v>
      </c>
      <c r="F512" s="120">
        <f t="shared" si="8"/>
        <v>226.05</v>
      </c>
    </row>
    <row r="513" spans="1:6" ht="38.25" x14ac:dyDescent="0.25">
      <c r="A513" s="108" t="s">
        <v>953</v>
      </c>
      <c r="B513" s="217" t="str">
        <f>'Item 20 Lista de Peças c Sinapi'!B481</f>
        <v>GRAMPO METALICO TIPO OLHAL PARA HASTE DE ATERRAMENTO DE 5/8'', CONDUTOR DE *10* A 50 MM2</v>
      </c>
      <c r="C513" s="90">
        <f>'Item 20 Lista de Peças c Sinapi'!D481</f>
        <v>4.24</v>
      </c>
      <c r="D513" s="216" t="str">
        <f>'Item 20 Lista de Peças c Sinapi'!E481</f>
        <v>un</v>
      </c>
      <c r="E513" s="216">
        <f>'Item 20 Lista de Peças c Sinapi'!F481</f>
        <v>34</v>
      </c>
      <c r="F513" s="120">
        <f t="shared" si="8"/>
        <v>144.16</v>
      </c>
    </row>
    <row r="514" spans="1:6" ht="38.25" x14ac:dyDescent="0.25">
      <c r="A514" s="108" t="s">
        <v>955</v>
      </c>
      <c r="B514" s="217" t="str">
        <f>'Item 20 Lista de Peças c Sinapi'!B482</f>
        <v>GRAMPO METALICO TIPO U PARA HASTE DE ATERRAMENTO DE ATE 3/4'', CONDUTOR DE 10 A 25 MM2</v>
      </c>
      <c r="C514" s="90">
        <f>'Item 20 Lista de Peças c Sinapi'!D482</f>
        <v>23.42</v>
      </c>
      <c r="D514" s="216" t="str">
        <f>'Item 20 Lista de Peças c Sinapi'!E482</f>
        <v>un</v>
      </c>
      <c r="E514" s="216">
        <f>'Item 20 Lista de Peças c Sinapi'!F482</f>
        <v>35</v>
      </c>
      <c r="F514" s="120">
        <f t="shared" si="8"/>
        <v>819.7</v>
      </c>
    </row>
    <row r="515" spans="1:6" ht="38.25" x14ac:dyDescent="0.25">
      <c r="A515" s="108" t="s">
        <v>957</v>
      </c>
      <c r="B515" s="217" t="str">
        <f>'Item 20 Lista de Peças c Sinapi'!B483</f>
        <v>GRAMPO METALICO TIPO U PARA HASTE DE ATERRAMENTO DE ATE 5/8'', CONDUTOR DE 10 A 25 MM2</v>
      </c>
      <c r="C515" s="90">
        <f>'Item 20 Lista de Peças c Sinapi'!D483</f>
        <v>22.87</v>
      </c>
      <c r="D515" s="216" t="str">
        <f>'Item 20 Lista de Peças c Sinapi'!E483</f>
        <v>un</v>
      </c>
      <c r="E515" s="216">
        <f>'Item 20 Lista de Peças c Sinapi'!F483</f>
        <v>36</v>
      </c>
      <c r="F515" s="120">
        <f t="shared" si="8"/>
        <v>823.32</v>
      </c>
    </row>
    <row r="516" spans="1:6" ht="51" x14ac:dyDescent="0.25">
      <c r="A516" s="108" t="s">
        <v>959</v>
      </c>
      <c r="B516" s="217" t="str">
        <f>'Item 20 Lista de Peças c Sinapi'!B484</f>
        <v>GRANITO AMARELO ORNAMENTAL C/2cm DE ESPESSURA EM MEDIDA DE DENTRO DOS PARÂMETROS A SER DEFINIDO PELO MINISTÉRIO, COM ACABAMENTO POLIDO</v>
      </c>
      <c r="C516" s="90">
        <f>'Item 20 Lista de Peças c Sinapi'!D484</f>
        <v>147.58000000000001</v>
      </c>
      <c r="D516" s="216" t="str">
        <f>'Item 20 Lista de Peças c Sinapi'!E484</f>
        <v>m²</v>
      </c>
      <c r="E516" s="216">
        <f>'Item 20 Lista de Peças c Sinapi'!F484</f>
        <v>50</v>
      </c>
      <c r="F516" s="120">
        <f t="shared" si="8"/>
        <v>7379</v>
      </c>
    </row>
    <row r="517" spans="1:6" ht="63.75" x14ac:dyDescent="0.25">
      <c r="A517" s="108" t="s">
        <v>962</v>
      </c>
      <c r="B517" s="217" t="str">
        <f>'Item 20 Lista de Peças c Sinapi'!B485</f>
        <v>GRANITO VERDE UBATUBA C/ 2cm DE ESPESSURA C/ PLACAS DE 40x40cm. 60x60cm, 40x80cm OU 40x120cm, DENTRO DESTES PARÂMETROS, A SER DEFINIDA PELO MINISTÉRIO, COM ACABAMENTO POLIDO</v>
      </c>
      <c r="C517" s="90">
        <f>'Item 20 Lista de Peças c Sinapi'!D485</f>
        <v>266.24</v>
      </c>
      <c r="D517" s="216" t="str">
        <f>'Item 20 Lista de Peças c Sinapi'!E485</f>
        <v>m²</v>
      </c>
      <c r="E517" s="216">
        <f>'Item 20 Lista de Peças c Sinapi'!F485</f>
        <v>800</v>
      </c>
      <c r="F517" s="120">
        <f t="shared" si="8"/>
        <v>212992</v>
      </c>
    </row>
    <row r="518" spans="1:6" x14ac:dyDescent="0.25">
      <c r="A518" s="108" t="s">
        <v>964</v>
      </c>
      <c r="B518" s="217" t="str">
        <f>'Item 20 Lista de Peças c Sinapi'!B486</f>
        <v>GRELHA PVC CROMADA REDONDA, 150 MM</v>
      </c>
      <c r="C518" s="90">
        <f>'Item 20 Lista de Peças c Sinapi'!D486</f>
        <v>20.37</v>
      </c>
      <c r="D518" s="216" t="str">
        <f>'Item 20 Lista de Peças c Sinapi'!E486</f>
        <v>un</v>
      </c>
      <c r="E518" s="216">
        <f>'Item 20 Lista de Peças c Sinapi'!F486</f>
        <v>10</v>
      </c>
      <c r="F518" s="120">
        <f t="shared" si="8"/>
        <v>203.7</v>
      </c>
    </row>
    <row r="519" spans="1:6" ht="38.25" x14ac:dyDescent="0.25">
      <c r="A519" s="108" t="s">
        <v>966</v>
      </c>
      <c r="B519" s="217" t="str">
        <f>'Item 20 Lista de Peças c Sinapi'!B487</f>
        <v>INTERRUPTOR BIPOLAR 10A, 250V, CONJUNTO MONTADO PARA EMBUTIR 4" X 2" (PLACA + SUPORTE + MODULO)</v>
      </c>
      <c r="C519" s="90">
        <f>'Item 20 Lista de Peças c Sinapi'!D487</f>
        <v>15.11</v>
      </c>
      <c r="D519" s="216" t="str">
        <f>'Item 20 Lista de Peças c Sinapi'!E487</f>
        <v>un</v>
      </c>
      <c r="E519" s="216">
        <f>'Item 20 Lista de Peças c Sinapi'!F487</f>
        <v>15</v>
      </c>
      <c r="F519" s="120">
        <f t="shared" si="8"/>
        <v>226.65</v>
      </c>
    </row>
    <row r="520" spans="1:6" ht="25.5" x14ac:dyDescent="0.25">
      <c r="A520" s="108" t="s">
        <v>968</v>
      </c>
      <c r="B520" s="217" t="str">
        <f>'Item 20 Lista de Peças c Sinapi'!B488</f>
        <v>INTERRUPTOR BIPOLAR SIMPLES 10 A, 250 V (APENAS MODULO)</v>
      </c>
      <c r="C520" s="90">
        <f>'Item 20 Lista de Peças c Sinapi'!D488</f>
        <v>13.5</v>
      </c>
      <c r="D520" s="216" t="str">
        <f>'Item 20 Lista de Peças c Sinapi'!E488</f>
        <v>un</v>
      </c>
      <c r="E520" s="216">
        <f>'Item 20 Lista de Peças c Sinapi'!F488</f>
        <v>11</v>
      </c>
      <c r="F520" s="120">
        <f t="shared" si="8"/>
        <v>148.5</v>
      </c>
    </row>
    <row r="521" spans="1:6" ht="25.5" x14ac:dyDescent="0.25">
      <c r="A521" s="108" t="s">
        <v>970</v>
      </c>
      <c r="B521" s="217" t="str">
        <f>'Item 20 Lista de Peças c Sinapi'!B489</f>
        <v>INTERRUPTOR INTERMEDIARIO 10 A, 250 V (APENAS MODULO)</v>
      </c>
      <c r="C521" s="90">
        <f>'Item 20 Lista de Peças c Sinapi'!D489</f>
        <v>14.42</v>
      </c>
      <c r="D521" s="216" t="str">
        <f>'Item 20 Lista de Peças c Sinapi'!E489</f>
        <v>un</v>
      </c>
      <c r="E521" s="216">
        <f>'Item 20 Lista de Peças c Sinapi'!F489</f>
        <v>15</v>
      </c>
      <c r="F521" s="120">
        <f t="shared" si="8"/>
        <v>216.3</v>
      </c>
    </row>
    <row r="522" spans="1:6" ht="38.25" x14ac:dyDescent="0.25">
      <c r="A522" s="108" t="s">
        <v>972</v>
      </c>
      <c r="B522" s="217" t="str">
        <f>'Item 20 Lista de Peças c Sinapi'!B490</f>
        <v>INTERRUPTOR INTERMEDIARIO 10A, 250V, CONJUNTO MONTADO PARA EMBUTIR 4" X 2" (PLACA + SUPORTE + MODULO)</v>
      </c>
      <c r="C522" s="90">
        <f>'Item 20 Lista de Peças c Sinapi'!D490</f>
        <v>16.21</v>
      </c>
      <c r="D522" s="216" t="str">
        <f>'Item 20 Lista de Peças c Sinapi'!E490</f>
        <v>un</v>
      </c>
      <c r="E522" s="216">
        <f>'Item 20 Lista de Peças c Sinapi'!F490</f>
        <v>15</v>
      </c>
      <c r="F522" s="120">
        <f t="shared" si="8"/>
        <v>243.15</v>
      </c>
    </row>
    <row r="523" spans="1:6" ht="38.25" x14ac:dyDescent="0.25">
      <c r="A523" s="108" t="s">
        <v>974</v>
      </c>
      <c r="B523" s="217" t="str">
        <f>'Item 20 Lista de Peças c Sinapi'!B491</f>
        <v>INTERRUPTOR PARALELO + TOMADA 2P+T 10A, 250V, CONJUNTO MONTADO PARA EMBUTIR 4" X 2" (PLACA + SUPORTE + MODULOS)</v>
      </c>
      <c r="C523" s="90">
        <f>'Item 20 Lista de Peças c Sinapi'!D491</f>
        <v>9.4600000000000009</v>
      </c>
      <c r="D523" s="216" t="str">
        <f>'Item 20 Lista de Peças c Sinapi'!E491</f>
        <v>un</v>
      </c>
      <c r="E523" s="216">
        <f>'Item 20 Lista de Peças c Sinapi'!F491</f>
        <v>15</v>
      </c>
      <c r="F523" s="120">
        <f t="shared" si="8"/>
        <v>141.9</v>
      </c>
    </row>
    <row r="524" spans="1:6" ht="25.5" x14ac:dyDescent="0.25">
      <c r="A524" s="108" t="s">
        <v>976</v>
      </c>
      <c r="B524" s="217" t="str">
        <f>'Item 20 Lista de Peças c Sinapi'!B492</f>
        <v>INTERRUPTOR PARALELO 10A, 250V (APENAS MODULO)</v>
      </c>
      <c r="C524" s="90">
        <f>'Item 20 Lista de Peças c Sinapi'!D492</f>
        <v>6.79</v>
      </c>
      <c r="D524" s="216" t="str">
        <f>'Item 20 Lista de Peças c Sinapi'!E492</f>
        <v>un</v>
      </c>
      <c r="E524" s="216">
        <f>'Item 20 Lista de Peças c Sinapi'!F492</f>
        <v>15</v>
      </c>
      <c r="F524" s="120">
        <f t="shared" si="8"/>
        <v>101.85</v>
      </c>
    </row>
    <row r="525" spans="1:6" ht="38.25" x14ac:dyDescent="0.25">
      <c r="A525" s="108" t="s">
        <v>978</v>
      </c>
      <c r="B525" s="217" t="str">
        <f>'Item 20 Lista de Peças c Sinapi'!B493</f>
        <v>INTERRUPTOR PARALELO 10A, 250V, CONJUNTO MONTADO PARA EMBUTIR 4" X 2" (PLACA + SUPORTE + MODULO)</v>
      </c>
      <c r="C525" s="90">
        <f>'Item 20 Lista de Peças c Sinapi'!D493</f>
        <v>7.29</v>
      </c>
      <c r="D525" s="216" t="str">
        <f>'Item 20 Lista de Peças c Sinapi'!E493</f>
        <v>un</v>
      </c>
      <c r="E525" s="216">
        <f>'Item 20 Lista de Peças c Sinapi'!F493</f>
        <v>15</v>
      </c>
      <c r="F525" s="120">
        <f t="shared" si="8"/>
        <v>109.35</v>
      </c>
    </row>
    <row r="526" spans="1:6" ht="51" x14ac:dyDescent="0.25">
      <c r="A526" s="108" t="s">
        <v>980</v>
      </c>
      <c r="B526" s="217" t="str">
        <f>'Item 20 Lista de Peças c Sinapi'!B494</f>
        <v>INTERRUPTOR SIMPLES + 2 INTERRUPTORES PARALELOS 10A, 250V, CONJUNTO MONTADO PARA EMBUTIR 4" X 2" (PLACA + SUPORTE + MODULOS)</v>
      </c>
      <c r="C526" s="90">
        <f>'Item 20 Lista de Peças c Sinapi'!D494</f>
        <v>17.68</v>
      </c>
      <c r="D526" s="216" t="str">
        <f>'Item 20 Lista de Peças c Sinapi'!E494</f>
        <v>un</v>
      </c>
      <c r="E526" s="216">
        <f>'Item 20 Lista de Peças c Sinapi'!F494</f>
        <v>100</v>
      </c>
      <c r="F526" s="120">
        <f t="shared" si="8"/>
        <v>1768</v>
      </c>
    </row>
    <row r="527" spans="1:6" ht="51" x14ac:dyDescent="0.25">
      <c r="A527" s="108" t="s">
        <v>982</v>
      </c>
      <c r="B527" s="217" t="str">
        <f>'Item 20 Lista de Peças c Sinapi'!B495</f>
        <v>INTERRUPTOR SIMPLES + INTERRUPTOR PARALELO + TOMADA 2P+T 10A, 250V, CONJUNTO MONTADO PARA EMBUTIR 4" X 2" (PLACA + SUPORTE + MODULOS)</v>
      </c>
      <c r="C527" s="90">
        <f>'Item 20 Lista de Peças c Sinapi'!D495</f>
        <v>21.71</v>
      </c>
      <c r="D527" s="216" t="str">
        <f>'Item 20 Lista de Peças c Sinapi'!E495</f>
        <v>un</v>
      </c>
      <c r="E527" s="216">
        <f>'Item 20 Lista de Peças c Sinapi'!F495</f>
        <v>100</v>
      </c>
      <c r="F527" s="120">
        <f t="shared" si="8"/>
        <v>2171</v>
      </c>
    </row>
    <row r="528" spans="1:6" ht="51" x14ac:dyDescent="0.25">
      <c r="A528" s="108" t="s">
        <v>984</v>
      </c>
      <c r="B528" s="217" t="str">
        <f>'Item 20 Lista de Peças c Sinapi'!B496</f>
        <v>INTERRUPTOR SIMPLES + INTERRUPTOR PARALELO 10A, 250V, CONJUNTO MONTADO PARA EMBUTIR 4" X 2" (PLACA + SUPORTE + MODULOS)</v>
      </c>
      <c r="C528" s="90">
        <f>'Item 20 Lista de Peças c Sinapi'!D496</f>
        <v>11.88</v>
      </c>
      <c r="D528" s="216" t="str">
        <f>'Item 20 Lista de Peças c Sinapi'!E496</f>
        <v>un</v>
      </c>
      <c r="E528" s="216">
        <f>'Item 20 Lista de Peças c Sinapi'!F496</f>
        <v>100</v>
      </c>
      <c r="F528" s="120">
        <f t="shared" si="8"/>
        <v>1188</v>
      </c>
    </row>
    <row r="529" spans="1:6" ht="38.25" x14ac:dyDescent="0.25">
      <c r="A529" s="108" t="s">
        <v>986</v>
      </c>
      <c r="B529" s="217" t="str">
        <f>'Item 20 Lista de Peças c Sinapi'!B497</f>
        <v>INTERRUPTOR SIMPLES + TOMADA 2P+T 10A, 250V, CONJUNTO MONTADO PARA EMBUTIR 4" X 2" (PLACA + SUPORTE + MODULOS)</v>
      </c>
      <c r="C529" s="90">
        <f>'Item 20 Lista de Peças c Sinapi'!D497</f>
        <v>11.61</v>
      </c>
      <c r="D529" s="216" t="str">
        <f>'Item 20 Lista de Peças c Sinapi'!E497</f>
        <v>un</v>
      </c>
      <c r="E529" s="216">
        <f>'Item 20 Lista de Peças c Sinapi'!F497</f>
        <v>100</v>
      </c>
      <c r="F529" s="120">
        <f t="shared" si="8"/>
        <v>1161</v>
      </c>
    </row>
    <row r="530" spans="1:6" ht="25.5" x14ac:dyDescent="0.25">
      <c r="A530" s="108" t="s">
        <v>988</v>
      </c>
      <c r="B530" s="217" t="str">
        <f>'Item 20 Lista de Peças c Sinapi'!B498</f>
        <v>INTERRUPTOR SIMPLES 10A, 250V (APENAS MODULO)</v>
      </c>
      <c r="C530" s="90">
        <f>'Item 20 Lista de Peças c Sinapi'!D498</f>
        <v>5.21</v>
      </c>
      <c r="D530" s="216" t="str">
        <f>'Item 20 Lista de Peças c Sinapi'!E498</f>
        <v>un</v>
      </c>
      <c r="E530" s="216">
        <f>'Item 20 Lista de Peças c Sinapi'!F498</f>
        <v>150</v>
      </c>
      <c r="F530" s="120">
        <f t="shared" si="8"/>
        <v>781.5</v>
      </c>
    </row>
    <row r="531" spans="1:6" ht="38.25" x14ac:dyDescent="0.25">
      <c r="A531" s="108" t="s">
        <v>990</v>
      </c>
      <c r="B531" s="217" t="str">
        <f>'Item 20 Lista de Peças c Sinapi'!B499</f>
        <v>INTERRUPTOR SIMPLES 10A, 250V, CONJUNTO MONTADO PARA EMBUTIR 4" X 2" (PLACA + SUPORTE + MODULO)</v>
      </c>
      <c r="C531" s="90">
        <f>'Item 20 Lista de Peças c Sinapi'!D499</f>
        <v>5.35</v>
      </c>
      <c r="D531" s="216" t="str">
        <f>'Item 20 Lista de Peças c Sinapi'!E499</f>
        <v>un</v>
      </c>
      <c r="E531" s="216">
        <f>'Item 20 Lista de Peças c Sinapi'!F499</f>
        <v>100</v>
      </c>
      <c r="F531" s="120">
        <f t="shared" si="8"/>
        <v>535</v>
      </c>
    </row>
    <row r="532" spans="1:6" ht="38.25" x14ac:dyDescent="0.25">
      <c r="A532" s="108" t="s">
        <v>992</v>
      </c>
      <c r="B532" s="217" t="str">
        <f>'Item 20 Lista de Peças c Sinapi'!B500</f>
        <v>INTERRUPTOR SIMPLES 10A, 250V, CONJUNTO MONTADO PARA SOBREPOR 4" X 2" (CAIXA + 2 MODULOS)</v>
      </c>
      <c r="C532" s="90">
        <f>'Item 20 Lista de Peças c Sinapi'!D500</f>
        <v>9.4499999999999993</v>
      </c>
      <c r="D532" s="216" t="str">
        <f>'Item 20 Lista de Peças c Sinapi'!E500</f>
        <v>un</v>
      </c>
      <c r="E532" s="216">
        <f>'Item 20 Lista de Peças c Sinapi'!F500</f>
        <v>100</v>
      </c>
      <c r="F532" s="120">
        <f t="shared" si="8"/>
        <v>945</v>
      </c>
    </row>
    <row r="533" spans="1:6" ht="38.25" x14ac:dyDescent="0.25">
      <c r="A533" s="108" t="s">
        <v>994</v>
      </c>
      <c r="B533" s="217" t="str">
        <f>'Item 20 Lista de Peças c Sinapi'!B501</f>
        <v>INTERRUPTOR SIMPLES 10A, 250V, CONJUNTO MONTADO PARA SOBREPOR 4" X 2" (CAIXA + MODULO)</v>
      </c>
      <c r="C533" s="90">
        <f>'Item 20 Lista de Peças c Sinapi'!D501</f>
        <v>7.15</v>
      </c>
      <c r="D533" s="216" t="str">
        <f>'Item 20 Lista de Peças c Sinapi'!E501</f>
        <v>un</v>
      </c>
      <c r="E533" s="216">
        <f>'Item 20 Lista de Peças c Sinapi'!F501</f>
        <v>100</v>
      </c>
      <c r="F533" s="120">
        <f t="shared" si="8"/>
        <v>715</v>
      </c>
    </row>
    <row r="534" spans="1:6" ht="51" x14ac:dyDescent="0.25">
      <c r="A534" s="108" t="s">
        <v>995</v>
      </c>
      <c r="B534" s="217" t="str">
        <f>'Item 20 Lista de Peças c Sinapi'!B502</f>
        <v>INTERRUPTORES PARALELOS (2 MODULOS) + TOMADA 2P+T 10A, 250V, CONJUNTO MONTADO PARA EMBUTIR 4" X 2" (PLACA + SUPORTE + MODULOS)</v>
      </c>
      <c r="C534" s="90">
        <f>'Item 20 Lista de Peças c Sinapi'!D502</f>
        <v>18.420000000000002</v>
      </c>
      <c r="D534" s="216" t="str">
        <f>'Item 20 Lista de Peças c Sinapi'!E502</f>
        <v>un</v>
      </c>
      <c r="E534" s="216">
        <f>'Item 20 Lista de Peças c Sinapi'!F502</f>
        <v>20</v>
      </c>
      <c r="F534" s="120">
        <f t="shared" si="8"/>
        <v>368.4</v>
      </c>
    </row>
    <row r="535" spans="1:6" ht="38.25" x14ac:dyDescent="0.25">
      <c r="A535" s="108" t="s">
        <v>997</v>
      </c>
      <c r="B535" s="217" t="str">
        <f>'Item 20 Lista de Peças c Sinapi'!B503</f>
        <v>INTERRUPTORES PARALELOS (2 MODULOS) 10A, 250V, CONJUNTO MONTADO PARA EMBUTIR 4" X 2" (PLACA + SUPORTE + MODULOS)</v>
      </c>
      <c r="C535" s="90">
        <f>'Item 20 Lista de Peças c Sinapi'!D503</f>
        <v>9.59</v>
      </c>
      <c r="D535" s="216" t="str">
        <f>'Item 20 Lista de Peças c Sinapi'!E503</f>
        <v>un</v>
      </c>
      <c r="E535" s="216">
        <f>'Item 20 Lista de Peças c Sinapi'!F503</f>
        <v>20</v>
      </c>
      <c r="F535" s="120">
        <f t="shared" si="8"/>
        <v>191.8</v>
      </c>
    </row>
    <row r="536" spans="1:6" ht="38.25" x14ac:dyDescent="0.25">
      <c r="A536" s="108" t="s">
        <v>999</v>
      </c>
      <c r="B536" s="217" t="str">
        <f>'Item 20 Lista de Peças c Sinapi'!B504</f>
        <v>INTERRUPTORES PARALELOS (3 MODULOS) 10A, 250V, CONJUNTO MONTADO PARA EMBUTIR 4" X 2" (PLACA + SUPORTE + MODULO)</v>
      </c>
      <c r="C536" s="90">
        <f>'Item 20 Lista de Peças c Sinapi'!D504</f>
        <v>14.6</v>
      </c>
      <c r="D536" s="216" t="str">
        <f>'Item 20 Lista de Peças c Sinapi'!E504</f>
        <v>un</v>
      </c>
      <c r="E536" s="216">
        <f>'Item 20 Lista de Peças c Sinapi'!F504</f>
        <v>20</v>
      </c>
      <c r="F536" s="120">
        <f t="shared" si="8"/>
        <v>292</v>
      </c>
    </row>
    <row r="537" spans="1:6" ht="51" x14ac:dyDescent="0.25">
      <c r="A537" s="108" t="s">
        <v>1001</v>
      </c>
      <c r="B537" s="217" t="str">
        <f>'Item 20 Lista de Peças c Sinapi'!B505</f>
        <v>INTERRUPTORES SIMPLES (2 MODULOS) + 1 INTERRUPTOR PARALELO 10A, 250V, CONJUNTO MONTADO PARA EMBUTIR 4" X 2" (PLACA + SUPORTE + MODULOS)</v>
      </c>
      <c r="C537" s="90">
        <f>'Item 20 Lista de Peças c Sinapi'!D505</f>
        <v>15.92</v>
      </c>
      <c r="D537" s="216" t="str">
        <f>'Item 20 Lista de Peças c Sinapi'!E505</f>
        <v>un</v>
      </c>
      <c r="E537" s="216">
        <f>'Item 20 Lista de Peças c Sinapi'!F505</f>
        <v>10</v>
      </c>
      <c r="F537" s="120">
        <f t="shared" si="8"/>
        <v>159.19999999999999</v>
      </c>
    </row>
    <row r="538" spans="1:6" ht="51" x14ac:dyDescent="0.25">
      <c r="A538" s="108" t="s">
        <v>1002</v>
      </c>
      <c r="B538" s="217" t="str">
        <f>'Item 20 Lista de Peças c Sinapi'!B506</f>
        <v>INTERRUPTORES SIMPLES (2 MODULOS) + TOMADA 2P+T 10A, 250V, CONJUNTO MONTADO PARA EMBUTIR 4" X 2" (PLACA + SUPORTE + MODULOS)</v>
      </c>
      <c r="C538" s="90">
        <f>'Item 20 Lista de Peças c Sinapi'!D506</f>
        <v>16.559999999999999</v>
      </c>
      <c r="D538" s="216" t="str">
        <f>'Item 20 Lista de Peças c Sinapi'!E506</f>
        <v>un</v>
      </c>
      <c r="E538" s="216">
        <f>'Item 20 Lista de Peças c Sinapi'!F506</f>
        <v>10</v>
      </c>
      <c r="F538" s="120">
        <f t="shared" si="8"/>
        <v>165.6</v>
      </c>
    </row>
    <row r="539" spans="1:6" ht="38.25" x14ac:dyDescent="0.25">
      <c r="A539" s="108" t="s">
        <v>1003</v>
      </c>
      <c r="B539" s="217" t="str">
        <f>'Item 20 Lista de Peças c Sinapi'!B507</f>
        <v>INTERRUPTORES SIMPLES (2 MODULOS) 10A, 250V, CONJUNTO MONTADO PARA EMBUTIR 4" X 2" (PLACA + SUPORTE + MODULOS)</v>
      </c>
      <c r="C539" s="90">
        <f>'Item 20 Lista de Peças c Sinapi'!D507</f>
        <v>10.98</v>
      </c>
      <c r="D539" s="216" t="str">
        <f>'Item 20 Lista de Peças c Sinapi'!E507</f>
        <v>un</v>
      </c>
      <c r="E539" s="216">
        <f>'Item 20 Lista de Peças c Sinapi'!F507</f>
        <v>10</v>
      </c>
      <c r="F539" s="120">
        <f t="shared" si="8"/>
        <v>109.8</v>
      </c>
    </row>
    <row r="540" spans="1:6" ht="38.25" x14ac:dyDescent="0.25">
      <c r="A540" s="108" t="s">
        <v>1005</v>
      </c>
      <c r="B540" s="217" t="str">
        <f>'Item 20 Lista de Peças c Sinapi'!B508</f>
        <v>INTERRUPTORES SIMPLES (3 MODULOS) 10A, 250V, CONJUNTO MONTADO PARA EMBUTIR 4" X 2" (PLACA + SUPORTE + MODULOS)</v>
      </c>
      <c r="C540" s="90">
        <f>'Item 20 Lista de Peças c Sinapi'!D508</f>
        <v>13.14</v>
      </c>
      <c r="D540" s="216" t="str">
        <f>'Item 20 Lista de Peças c Sinapi'!E508</f>
        <v>un</v>
      </c>
      <c r="E540" s="216">
        <f>'Item 20 Lista de Peças c Sinapi'!F508</f>
        <v>10</v>
      </c>
      <c r="F540" s="120">
        <f t="shared" si="8"/>
        <v>131.4</v>
      </c>
    </row>
    <row r="541" spans="1:6" x14ac:dyDescent="0.25">
      <c r="A541" s="108" t="s">
        <v>1007</v>
      </c>
      <c r="B541" s="217" t="str">
        <f>'Item 20 Lista de Peças c Sinapi'!B509</f>
        <v>JOELHO 45 PVC BRANCO P/ESGOTO D=40MM</v>
      </c>
      <c r="C541" s="90">
        <f>'Item 20 Lista de Peças c Sinapi'!D509</f>
        <v>2.58</v>
      </c>
      <c r="D541" s="216" t="str">
        <f>'Item 20 Lista de Peças c Sinapi'!E509</f>
        <v>un</v>
      </c>
      <c r="E541" s="216">
        <f>'Item 20 Lista de Peças c Sinapi'!F509</f>
        <v>15</v>
      </c>
      <c r="F541" s="120">
        <f t="shared" si="8"/>
        <v>38.700000000000003</v>
      </c>
    </row>
    <row r="542" spans="1:6" x14ac:dyDescent="0.25">
      <c r="A542" s="108" t="s">
        <v>1009</v>
      </c>
      <c r="B542" s="217" t="str">
        <f>'Item 20 Lista de Peças c Sinapi'!B510</f>
        <v>JOELHO 45 PVC BRANCO P/ESGOTO D=50MM</v>
      </c>
      <c r="C542" s="90">
        <f>'Item 20 Lista de Peças c Sinapi'!D510</f>
        <v>4</v>
      </c>
      <c r="D542" s="216" t="str">
        <f>'Item 20 Lista de Peças c Sinapi'!E510</f>
        <v>un</v>
      </c>
      <c r="E542" s="216">
        <f>'Item 20 Lista de Peças c Sinapi'!F510</f>
        <v>15</v>
      </c>
      <c r="F542" s="120">
        <f t="shared" si="8"/>
        <v>60</v>
      </c>
    </row>
    <row r="543" spans="1:6" x14ac:dyDescent="0.25">
      <c r="A543" s="108" t="s">
        <v>1011</v>
      </c>
      <c r="B543" s="217" t="str">
        <f>'Item 20 Lista de Peças c Sinapi'!B511</f>
        <v>JOELHO 45 PVC BRANCO P/ESGOTO D=75MM</v>
      </c>
      <c r="C543" s="90">
        <f>'Item 20 Lista de Peças c Sinapi'!D511</f>
        <v>9.34</v>
      </c>
      <c r="D543" s="216" t="str">
        <f>'Item 20 Lista de Peças c Sinapi'!E511</f>
        <v>un</v>
      </c>
      <c r="E543" s="216">
        <f>'Item 20 Lista de Peças c Sinapi'!F511</f>
        <v>5</v>
      </c>
      <c r="F543" s="120">
        <f t="shared" si="8"/>
        <v>46.7</v>
      </c>
    </row>
    <row r="544" spans="1:6" x14ac:dyDescent="0.25">
      <c r="A544" s="108" t="s">
        <v>1013</v>
      </c>
      <c r="B544" s="217" t="str">
        <f>'Item 20 Lista de Peças c Sinapi'!B512</f>
        <v>JOELHO 90 PVC SOLD./ROSCA. D=20X1/2'</v>
      </c>
      <c r="C544" s="90">
        <f>'Item 20 Lista de Peças c Sinapi'!D512</f>
        <v>1.34</v>
      </c>
      <c r="D544" s="216" t="str">
        <f>'Item 20 Lista de Peças c Sinapi'!E512</f>
        <v>un</v>
      </c>
      <c r="E544" s="216">
        <f>'Item 20 Lista de Peças c Sinapi'!F512</f>
        <v>15</v>
      </c>
      <c r="F544" s="120">
        <f t="shared" si="8"/>
        <v>20.100000000000001</v>
      </c>
    </row>
    <row r="545" spans="1:6" x14ac:dyDescent="0.25">
      <c r="A545" s="108" t="s">
        <v>1015</v>
      </c>
      <c r="B545" s="217" t="str">
        <f>'Item 20 Lista de Peças c Sinapi'!B513</f>
        <v>JOELHO 90 PVC SOLD./ROSCA. D=25X3/4'</v>
      </c>
      <c r="C545" s="90">
        <f>'Item 20 Lista de Peças c Sinapi'!D513</f>
        <v>2.25</v>
      </c>
      <c r="D545" s="216" t="str">
        <f>'Item 20 Lista de Peças c Sinapi'!E513</f>
        <v>un</v>
      </c>
      <c r="E545" s="216">
        <f>'Item 20 Lista de Peças c Sinapi'!F513</f>
        <v>15</v>
      </c>
      <c r="F545" s="120">
        <f t="shared" si="8"/>
        <v>33.75</v>
      </c>
    </row>
    <row r="546" spans="1:6" ht="25.5" x14ac:dyDescent="0.25">
      <c r="A546" s="108" t="s">
        <v>1017</v>
      </c>
      <c r="B546" s="217" t="str">
        <f>'Item 20 Lista de Peças c Sinapi'!B514</f>
        <v>JOELHO PVC C/ VISITA P/ ESG PREDIAL 90G DN 100 X 50MM</v>
      </c>
      <c r="C546" s="90">
        <f>'Item 20 Lista de Peças c Sinapi'!D514</f>
        <v>10.8</v>
      </c>
      <c r="D546" s="216" t="str">
        <f>'Item 20 Lista de Peças c Sinapi'!E514</f>
        <v>un</v>
      </c>
      <c r="E546" s="216">
        <f>'Item 20 Lista de Peças c Sinapi'!F514</f>
        <v>5</v>
      </c>
      <c r="F546" s="120">
        <f t="shared" si="8"/>
        <v>54</v>
      </c>
    </row>
    <row r="547" spans="1:6" ht="25.5" x14ac:dyDescent="0.25">
      <c r="A547" s="108" t="s">
        <v>1019</v>
      </c>
      <c r="B547" s="217" t="str">
        <f>'Item 20 Lista de Peças c Sinapi'!B515</f>
        <v>JOELHO PVC SOLD 45G P/ AGUA FRIA PRED 20 MM</v>
      </c>
      <c r="C547" s="90">
        <f>'Item 20 Lista de Peças c Sinapi'!D515</f>
        <v>0.59</v>
      </c>
      <c r="D547" s="216" t="str">
        <f>'Item 20 Lista de Peças c Sinapi'!E515</f>
        <v>un</v>
      </c>
      <c r="E547" s="216">
        <f>'Item 20 Lista de Peças c Sinapi'!F515</f>
        <v>15</v>
      </c>
      <c r="F547" s="120">
        <f t="shared" si="8"/>
        <v>8.85</v>
      </c>
    </row>
    <row r="548" spans="1:6" ht="25.5" x14ac:dyDescent="0.25">
      <c r="A548" s="108" t="s">
        <v>1021</v>
      </c>
      <c r="B548" s="217" t="str">
        <f>'Item 20 Lista de Peças c Sinapi'!B516</f>
        <v>JOELHO PVC SOLD 45G P/ AGUA FRIA PRED 25 MM</v>
      </c>
      <c r="C548" s="90">
        <f>'Item 20 Lista de Peças c Sinapi'!D516</f>
        <v>1</v>
      </c>
      <c r="D548" s="216" t="str">
        <f>'Item 20 Lista de Peças c Sinapi'!E516</f>
        <v>un</v>
      </c>
      <c r="E548" s="216">
        <f>'Item 20 Lista de Peças c Sinapi'!F516</f>
        <v>15</v>
      </c>
      <c r="F548" s="120">
        <f t="shared" ref="F548:F611" si="9">ROUND(E548*C548,2)</f>
        <v>15</v>
      </c>
    </row>
    <row r="549" spans="1:6" ht="25.5" x14ac:dyDescent="0.25">
      <c r="A549" s="108" t="s">
        <v>1023</v>
      </c>
      <c r="B549" s="217" t="str">
        <f>'Item 20 Lista de Peças c Sinapi'!B517</f>
        <v>JOELHO PVC SOLD 45G P/ AGUA FRIA PRED 32 MM</v>
      </c>
      <c r="C549" s="90">
        <f>'Item 20 Lista de Peças c Sinapi'!D517</f>
        <v>2.92</v>
      </c>
      <c r="D549" s="216" t="str">
        <f>'Item 20 Lista de Peças c Sinapi'!E517</f>
        <v>un</v>
      </c>
      <c r="E549" s="216">
        <f>'Item 20 Lista de Peças c Sinapi'!F517</f>
        <v>10</v>
      </c>
      <c r="F549" s="120">
        <f t="shared" si="9"/>
        <v>29.2</v>
      </c>
    </row>
    <row r="550" spans="1:6" ht="25.5" x14ac:dyDescent="0.25">
      <c r="A550" s="108" t="s">
        <v>1025</v>
      </c>
      <c r="B550" s="217" t="str">
        <f>'Item 20 Lista de Peças c Sinapi'!B518</f>
        <v>JOELHO PVC SOLD 45G P/ AGUA FRIA PRED 40 MM</v>
      </c>
      <c r="C550" s="90">
        <f>'Item 20 Lista de Peças c Sinapi'!D518</f>
        <v>4.16</v>
      </c>
      <c r="D550" s="216" t="str">
        <f>'Item 20 Lista de Peças c Sinapi'!E518</f>
        <v>un</v>
      </c>
      <c r="E550" s="216">
        <f>'Item 20 Lista de Peças c Sinapi'!F518</f>
        <v>10</v>
      </c>
      <c r="F550" s="120">
        <f t="shared" si="9"/>
        <v>41.6</v>
      </c>
    </row>
    <row r="551" spans="1:6" ht="25.5" x14ac:dyDescent="0.25">
      <c r="A551" s="108" t="s">
        <v>1027</v>
      </c>
      <c r="B551" s="217" t="str">
        <f>'Item 20 Lista de Peças c Sinapi'!B519</f>
        <v>JOELHO PVC SOLD 45G P/ AGUA FRIA PRED 50 MM</v>
      </c>
      <c r="C551" s="90">
        <f>'Item 20 Lista de Peças c Sinapi'!D519</f>
        <v>4.9800000000000004</v>
      </c>
      <c r="D551" s="216" t="str">
        <f>'Item 20 Lista de Peças c Sinapi'!E519</f>
        <v>un</v>
      </c>
      <c r="E551" s="216">
        <f>'Item 20 Lista de Peças c Sinapi'!F519</f>
        <v>10</v>
      </c>
      <c r="F551" s="120">
        <f t="shared" si="9"/>
        <v>49.8</v>
      </c>
    </row>
    <row r="552" spans="1:6" ht="25.5" x14ac:dyDescent="0.25">
      <c r="A552" s="108" t="s">
        <v>1029</v>
      </c>
      <c r="B552" s="217" t="str">
        <f>'Item 20 Lista de Peças c Sinapi'!B520</f>
        <v>JOELHO PVC SOLD 45G P/ AGUA FRIA PRED 60 MM</v>
      </c>
      <c r="C552" s="90">
        <f>'Item 20 Lista de Peças c Sinapi'!D520</f>
        <v>19.32</v>
      </c>
      <c r="D552" s="216" t="str">
        <f>'Item 20 Lista de Peças c Sinapi'!E520</f>
        <v>un</v>
      </c>
      <c r="E552" s="216">
        <f>'Item 20 Lista de Peças c Sinapi'!F520</f>
        <v>5</v>
      </c>
      <c r="F552" s="120">
        <f t="shared" si="9"/>
        <v>96.6</v>
      </c>
    </row>
    <row r="553" spans="1:6" ht="25.5" x14ac:dyDescent="0.25">
      <c r="A553" s="108" t="s">
        <v>1031</v>
      </c>
      <c r="B553" s="217" t="str">
        <f>'Item 20 Lista de Peças c Sinapi'!B521</f>
        <v>JOELHO PVC SOLD 45G P/ AGUA FRIA PRED 75 MM</v>
      </c>
      <c r="C553" s="90">
        <f>'Item 20 Lista de Peças c Sinapi'!D521</f>
        <v>44.4</v>
      </c>
      <c r="D553" s="216" t="str">
        <f>'Item 20 Lista de Peças c Sinapi'!E521</f>
        <v>un</v>
      </c>
      <c r="E553" s="216">
        <f>'Item 20 Lista de Peças c Sinapi'!F521</f>
        <v>5</v>
      </c>
      <c r="F553" s="120">
        <f t="shared" si="9"/>
        <v>222</v>
      </c>
    </row>
    <row r="554" spans="1:6" ht="25.5" x14ac:dyDescent="0.25">
      <c r="A554" s="108" t="s">
        <v>1033</v>
      </c>
      <c r="B554" s="217" t="str">
        <f>'Item 20 Lista de Peças c Sinapi'!B522</f>
        <v>JOELHO PVC SOLD 90G P/ AGUA FRIA PRED 20 MM</v>
      </c>
      <c r="C554" s="90">
        <f>'Item 20 Lista de Peças c Sinapi'!D522</f>
        <v>0.36</v>
      </c>
      <c r="D554" s="216" t="str">
        <f>'Item 20 Lista de Peças c Sinapi'!E522</f>
        <v>un</v>
      </c>
      <c r="E554" s="216">
        <f>'Item 20 Lista de Peças c Sinapi'!F522</f>
        <v>15</v>
      </c>
      <c r="F554" s="120">
        <f t="shared" si="9"/>
        <v>5.4</v>
      </c>
    </row>
    <row r="555" spans="1:6" ht="25.5" x14ac:dyDescent="0.25">
      <c r="A555" s="108" t="s">
        <v>1035</v>
      </c>
      <c r="B555" s="217" t="str">
        <f>'Item 20 Lista de Peças c Sinapi'!B523</f>
        <v>JOELHO PVC SOLD 90G P/ AGUA FRIA PRED 25 MM</v>
      </c>
      <c r="C555" s="90">
        <f>'Item 20 Lista de Peças c Sinapi'!D523</f>
        <v>0.49</v>
      </c>
      <c r="D555" s="216" t="str">
        <f>'Item 20 Lista de Peças c Sinapi'!E523</f>
        <v>un</v>
      </c>
      <c r="E555" s="216">
        <f>'Item 20 Lista de Peças c Sinapi'!F523</f>
        <v>15</v>
      </c>
      <c r="F555" s="120">
        <f t="shared" si="9"/>
        <v>7.35</v>
      </c>
    </row>
    <row r="556" spans="1:6" ht="25.5" x14ac:dyDescent="0.25">
      <c r="A556" s="108" t="s">
        <v>1037</v>
      </c>
      <c r="B556" s="217" t="str">
        <f>'Item 20 Lista de Peças c Sinapi'!B524</f>
        <v>JOELHO PVC SOLD 90G P/ AGUA FRIA PRED 32 MM</v>
      </c>
      <c r="C556" s="90">
        <f>'Item 20 Lista de Peças c Sinapi'!D524</f>
        <v>1.47</v>
      </c>
      <c r="D556" s="216" t="str">
        <f>'Item 20 Lista de Peças c Sinapi'!E524</f>
        <v>un</v>
      </c>
      <c r="E556" s="216">
        <f>'Item 20 Lista de Peças c Sinapi'!F524</f>
        <v>15</v>
      </c>
      <c r="F556" s="120">
        <f t="shared" si="9"/>
        <v>22.05</v>
      </c>
    </row>
    <row r="557" spans="1:6" ht="25.5" x14ac:dyDescent="0.25">
      <c r="A557" s="108" t="s">
        <v>1039</v>
      </c>
      <c r="B557" s="217" t="str">
        <f>'Item 20 Lista de Peças c Sinapi'!B525</f>
        <v>JOELHO PVC SOLD 90G P/ AGUA FRIA PRED 40 MM</v>
      </c>
      <c r="C557" s="90">
        <f>'Item 20 Lista de Peças c Sinapi'!D525</f>
        <v>3.5</v>
      </c>
      <c r="D557" s="216" t="str">
        <f>'Item 20 Lista de Peças c Sinapi'!E525</f>
        <v>un</v>
      </c>
      <c r="E557" s="216">
        <f>'Item 20 Lista de Peças c Sinapi'!F525</f>
        <v>10</v>
      </c>
      <c r="F557" s="120">
        <f t="shared" si="9"/>
        <v>35</v>
      </c>
    </row>
    <row r="558" spans="1:6" ht="25.5" x14ac:dyDescent="0.25">
      <c r="A558" s="108" t="s">
        <v>1041</v>
      </c>
      <c r="B558" s="217" t="str">
        <f>'Item 20 Lista de Peças c Sinapi'!B526</f>
        <v>JOELHO PVC SOLD 90G P/ AGUA FRIA PRED 50 MM</v>
      </c>
      <c r="C558" s="90">
        <f>'Item 20 Lista de Peças c Sinapi'!D526</f>
        <v>3.78</v>
      </c>
      <c r="D558" s="216" t="str">
        <f>'Item 20 Lista de Peças c Sinapi'!E526</f>
        <v>un</v>
      </c>
      <c r="E558" s="216">
        <f>'Item 20 Lista de Peças c Sinapi'!F526</f>
        <v>10</v>
      </c>
      <c r="F558" s="120">
        <f t="shared" si="9"/>
        <v>37.799999999999997</v>
      </c>
    </row>
    <row r="559" spans="1:6" ht="25.5" x14ac:dyDescent="0.25">
      <c r="A559" s="108" t="s">
        <v>1043</v>
      </c>
      <c r="B559" s="217" t="str">
        <f>'Item 20 Lista de Peças c Sinapi'!B527</f>
        <v>JOELHO PVC SOLD 90G P/ AGUA FRIA PRED 60 MM</v>
      </c>
      <c r="C559" s="90">
        <f>'Item 20 Lista de Peças c Sinapi'!D527</f>
        <v>16.47</v>
      </c>
      <c r="D559" s="216" t="str">
        <f>'Item 20 Lista de Peças c Sinapi'!E527</f>
        <v>un</v>
      </c>
      <c r="E559" s="216">
        <f>'Item 20 Lista de Peças c Sinapi'!F527</f>
        <v>5</v>
      </c>
      <c r="F559" s="120">
        <f t="shared" si="9"/>
        <v>82.35</v>
      </c>
    </row>
    <row r="560" spans="1:6" ht="25.5" x14ac:dyDescent="0.25">
      <c r="A560" s="108" t="s">
        <v>1045</v>
      </c>
      <c r="B560" s="217" t="str">
        <f>'Item 20 Lista de Peças c Sinapi'!B528</f>
        <v>JOELHO PVC SOLD 90G P/ AGUA FRIA PRED 75 MM</v>
      </c>
      <c r="C560" s="90">
        <f>'Item 20 Lista de Peças c Sinapi'!D528</f>
        <v>61.82</v>
      </c>
      <c r="D560" s="216" t="str">
        <f>'Item 20 Lista de Peças c Sinapi'!E528</f>
        <v>un</v>
      </c>
      <c r="E560" s="216">
        <f>'Item 20 Lista de Peças c Sinapi'!F528</f>
        <v>5</v>
      </c>
      <c r="F560" s="120">
        <f t="shared" si="9"/>
        <v>309.10000000000002</v>
      </c>
    </row>
    <row r="561" spans="1:6" x14ac:dyDescent="0.25">
      <c r="A561" s="108" t="s">
        <v>1047</v>
      </c>
      <c r="B561" s="217" t="str">
        <f>'Item 20 Lista de Peças c Sinapi'!B529</f>
        <v>JOELHO RED. 90 PVC SOLD./ROSCA. D=25X1/2''</v>
      </c>
      <c r="C561" s="90">
        <f>'Item 20 Lista de Peças c Sinapi'!D529</f>
        <v>4.13</v>
      </c>
      <c r="D561" s="216" t="str">
        <f>'Item 20 Lista de Peças c Sinapi'!E529</f>
        <v>un</v>
      </c>
      <c r="E561" s="216">
        <f>'Item 20 Lista de Peças c Sinapi'!F529</f>
        <v>15</v>
      </c>
      <c r="F561" s="120">
        <f t="shared" si="9"/>
        <v>61.95</v>
      </c>
    </row>
    <row r="562" spans="1:6" ht="25.5" x14ac:dyDescent="0.25">
      <c r="A562" s="108" t="s">
        <v>1049</v>
      </c>
      <c r="B562" s="217" t="str">
        <f>'Item 20 Lista de Peças c Sinapi'!B530</f>
        <v>JOELHO REDUC.PVC SOLD.MARROM D=25X20MM</v>
      </c>
      <c r="C562" s="90">
        <f>'Item 20 Lista de Peças c Sinapi'!D530</f>
        <v>1.53</v>
      </c>
      <c r="D562" s="216" t="str">
        <f>'Item 20 Lista de Peças c Sinapi'!E530</f>
        <v>un</v>
      </c>
      <c r="E562" s="216">
        <f>'Item 20 Lista de Peças c Sinapi'!F530</f>
        <v>10</v>
      </c>
      <c r="F562" s="120">
        <f t="shared" si="9"/>
        <v>15.3</v>
      </c>
    </row>
    <row r="563" spans="1:6" ht="25.5" x14ac:dyDescent="0.25">
      <c r="A563" s="108" t="s">
        <v>1051</v>
      </c>
      <c r="B563" s="217" t="str">
        <f>'Item 20 Lista de Peças c Sinapi'!B531</f>
        <v>JOELHO REDUC.PVC SOLD.MARROM D=32X25MM</v>
      </c>
      <c r="C563" s="90">
        <f>'Item 20 Lista de Peças c Sinapi'!D531</f>
        <v>2.65</v>
      </c>
      <c r="D563" s="216" t="str">
        <f>'Item 20 Lista de Peças c Sinapi'!E531</f>
        <v>un</v>
      </c>
      <c r="E563" s="216">
        <f>'Item 20 Lista de Peças c Sinapi'!F531</f>
        <v>5</v>
      </c>
      <c r="F563" s="120">
        <f t="shared" si="9"/>
        <v>13.25</v>
      </c>
    </row>
    <row r="564" spans="1:6" ht="25.5" x14ac:dyDescent="0.25">
      <c r="A564" s="108" t="s">
        <v>1053</v>
      </c>
      <c r="B564" s="217" t="str">
        <f>'Item 20 Lista de Peças c Sinapi'!B532</f>
        <v xml:space="preserve">JOELHO REDUÇÃO 90 G PVC C/ ROSCA P/AGUA FRIA PREDIAL D=3/4''X1/2'' </v>
      </c>
      <c r="C564" s="90">
        <f>'Item 20 Lista de Peças c Sinapi'!D532</f>
        <v>9.92</v>
      </c>
      <c r="D564" s="216" t="str">
        <f>'Item 20 Lista de Peças c Sinapi'!E532</f>
        <v>un</v>
      </c>
      <c r="E564" s="216">
        <f>'Item 20 Lista de Peças c Sinapi'!F532</f>
        <v>5</v>
      </c>
      <c r="F564" s="120">
        <f t="shared" si="9"/>
        <v>49.6</v>
      </c>
    </row>
    <row r="565" spans="1:6" ht="25.5" x14ac:dyDescent="0.25">
      <c r="A565" s="108" t="s">
        <v>1055</v>
      </c>
      <c r="B565" s="217" t="str">
        <f>'Item 20 Lista de Peças c Sinapi'!B533</f>
        <v>JOELHO REDUÇÃO 90 G PVC SOLD P/AGUA FRIA PREDIAL 25M X 20 MM</v>
      </c>
      <c r="C565" s="90">
        <f>'Item 20 Lista de Peças c Sinapi'!D533</f>
        <v>1.53</v>
      </c>
      <c r="D565" s="216" t="str">
        <f>'Item 20 Lista de Peças c Sinapi'!E533</f>
        <v>un</v>
      </c>
      <c r="E565" s="216">
        <f>'Item 20 Lista de Peças c Sinapi'!F533</f>
        <v>5</v>
      </c>
      <c r="F565" s="120">
        <f t="shared" si="9"/>
        <v>7.65</v>
      </c>
    </row>
    <row r="566" spans="1:6" ht="25.5" x14ac:dyDescent="0.25">
      <c r="A566" s="108" t="s">
        <v>1057</v>
      </c>
      <c r="B566" s="217" t="str">
        <f>'Item 20 Lista de Peças c Sinapi'!B534</f>
        <v>JOELHO REDUÇÃO PVC ROSC. D=3/4X1/2' (25X20MM)</v>
      </c>
      <c r="C566" s="90">
        <f>'Item 20 Lista de Peças c Sinapi'!D534</f>
        <v>9.92</v>
      </c>
      <c r="D566" s="216" t="str">
        <f>'Item 20 Lista de Peças c Sinapi'!E534</f>
        <v>un</v>
      </c>
      <c r="E566" s="216">
        <f>'Item 20 Lista de Peças c Sinapi'!F534</f>
        <v>10</v>
      </c>
      <c r="F566" s="120">
        <f t="shared" si="9"/>
        <v>99.2</v>
      </c>
    </row>
    <row r="567" spans="1:6" ht="25.5" x14ac:dyDescent="0.25">
      <c r="A567" s="108" t="s">
        <v>1059</v>
      </c>
      <c r="B567" s="217" t="str">
        <f>'Item 20 Lista de Peças c Sinapi'!B535</f>
        <v>JOELHO SOLDÁVEL PVC AZUL BUCHA DE LATÃO 25X1/2´´</v>
      </c>
      <c r="C567" s="90">
        <f>'Item 20 Lista de Peças c Sinapi'!D535</f>
        <v>4.13</v>
      </c>
      <c r="D567" s="216" t="str">
        <f>'Item 20 Lista de Peças c Sinapi'!E535</f>
        <v>un</v>
      </c>
      <c r="E567" s="216">
        <f>'Item 20 Lista de Peças c Sinapi'!F535</f>
        <v>10</v>
      </c>
      <c r="F567" s="120">
        <f t="shared" si="9"/>
        <v>41.3</v>
      </c>
    </row>
    <row r="568" spans="1:6" ht="25.5" x14ac:dyDescent="0.25">
      <c r="A568" s="108" t="s">
        <v>1061</v>
      </c>
      <c r="B568" s="217" t="str">
        <f>'Item 20 Lista de Peças c Sinapi'!B536</f>
        <v>JOELHO SOLDÁVEL PVC AZUL BUCHA DE LATÃO 3/4´´</v>
      </c>
      <c r="C568" s="90">
        <f>'Item 20 Lista de Peças c Sinapi'!D536</f>
        <v>9</v>
      </c>
      <c r="D568" s="216" t="str">
        <f>'Item 20 Lista de Peças c Sinapi'!E536</f>
        <v>un</v>
      </c>
      <c r="E568" s="216">
        <f>'Item 20 Lista de Peças c Sinapi'!F536</f>
        <v>10</v>
      </c>
      <c r="F568" s="120">
        <f t="shared" si="9"/>
        <v>90</v>
      </c>
    </row>
    <row r="569" spans="1:6" ht="63.75" x14ac:dyDescent="0.25">
      <c r="A569" s="108" t="s">
        <v>1063</v>
      </c>
      <c r="B569" s="217" t="str">
        <f>'Item 20 Lista de Peças c Sinapi'!B537</f>
        <v>JOGO DE FERRAGENS CROMADAS P/ PORTA DE VIDRO TEMPERADO, UMA FOLHA COMPOSTA: DOBRADICA SUPERIOR (101) E INFERIOR (103),TRINCO (502), FECHADURA (520),CONTRA FECHADURA (531),COM CAPUCHINHO</v>
      </c>
      <c r="C569" s="90">
        <f>'Item 20 Lista de Peças c Sinapi'!D537</f>
        <v>379.61</v>
      </c>
      <c r="D569" s="216" t="str">
        <f>'Item 20 Lista de Peças c Sinapi'!E537</f>
        <v>un</v>
      </c>
      <c r="E569" s="216">
        <f>'Item 20 Lista de Peças c Sinapi'!F537</f>
        <v>5</v>
      </c>
      <c r="F569" s="120">
        <f t="shared" si="9"/>
        <v>1898.05</v>
      </c>
    </row>
    <row r="570" spans="1:6" ht="25.5" x14ac:dyDescent="0.25">
      <c r="A570" s="108" t="s">
        <v>1065</v>
      </c>
      <c r="B570" s="217" t="str">
        <f>'Item 20 Lista de Peças c Sinapi'!B538</f>
        <v>JUNÇÃO SIMPLES PVC BRANCO P/ESGOTO C/RED. D=100X75MM</v>
      </c>
      <c r="C570" s="90">
        <f>'Item 20 Lista de Peças c Sinapi'!D538</f>
        <v>13.22</v>
      </c>
      <c r="D570" s="216" t="str">
        <f>'Item 20 Lista de Peças c Sinapi'!E538</f>
        <v>un</v>
      </c>
      <c r="E570" s="216">
        <f>'Item 20 Lista de Peças c Sinapi'!F538</f>
        <v>5</v>
      </c>
      <c r="F570" s="120">
        <f t="shared" si="9"/>
        <v>66.099999999999994</v>
      </c>
    </row>
    <row r="571" spans="1:6" ht="25.5" x14ac:dyDescent="0.25">
      <c r="A571" s="108" t="s">
        <v>1067</v>
      </c>
      <c r="B571" s="217" t="str">
        <f>'Item 20 Lista de Peças c Sinapi'!B539</f>
        <v>JUNÇÃO SIMPLES PVC C/INSP.P/ESGOTO D=75MM</v>
      </c>
      <c r="C571" s="90">
        <f>'Item 20 Lista de Peças c Sinapi'!D539</f>
        <v>9.35</v>
      </c>
      <c r="D571" s="216" t="str">
        <f>'Item 20 Lista de Peças c Sinapi'!E539</f>
        <v>un</v>
      </c>
      <c r="E571" s="216">
        <f>'Item 20 Lista de Peças c Sinapi'!F539</f>
        <v>5</v>
      </c>
      <c r="F571" s="120">
        <f t="shared" si="9"/>
        <v>46.75</v>
      </c>
    </row>
    <row r="572" spans="1:6" ht="25.5" x14ac:dyDescent="0.25">
      <c r="A572" s="108" t="s">
        <v>1069</v>
      </c>
      <c r="B572" s="217" t="str">
        <f>'Item 20 Lista de Peças c Sinapi'!B540</f>
        <v>JUNÇÃO SIMPLES PVC SERIE R  P/ESG PREDIAL D=150X100MM</v>
      </c>
      <c r="C572" s="90">
        <f>'Item 20 Lista de Peças c Sinapi'!D540</f>
        <v>87.71</v>
      </c>
      <c r="D572" s="216" t="str">
        <f>'Item 20 Lista de Peças c Sinapi'!E540</f>
        <v>un</v>
      </c>
      <c r="E572" s="216">
        <f>'Item 20 Lista de Peças c Sinapi'!F540</f>
        <v>5</v>
      </c>
      <c r="F572" s="120">
        <f t="shared" si="9"/>
        <v>438.55</v>
      </c>
    </row>
    <row r="573" spans="1:6" ht="25.5" x14ac:dyDescent="0.25">
      <c r="A573" s="108" t="s">
        <v>1071</v>
      </c>
      <c r="B573" s="217" t="str">
        <f>'Item 20 Lista de Peças c Sinapi'!B541</f>
        <v>JUNCAO SIMPLES PVC SERIE R P/ESG PREDIAL DN 150 X 150MM</v>
      </c>
      <c r="C573" s="90">
        <f>'Item 20 Lista de Peças c Sinapi'!D541</f>
        <v>98.91</v>
      </c>
      <c r="D573" s="216" t="str">
        <f>'Item 20 Lista de Peças c Sinapi'!E541</f>
        <v>un</v>
      </c>
      <c r="E573" s="216">
        <f>'Item 20 Lista de Peças c Sinapi'!F541</f>
        <v>5</v>
      </c>
      <c r="F573" s="120">
        <f t="shared" si="9"/>
        <v>494.55</v>
      </c>
    </row>
    <row r="574" spans="1:6" x14ac:dyDescent="0.25">
      <c r="A574" s="108" t="s">
        <v>1073</v>
      </c>
      <c r="B574" s="217" t="str">
        <f>'Item 20 Lista de Peças c Sinapi'!B542</f>
        <v>JUNTA DE UNIÃO STORZ 1 1/2" (38mm)</v>
      </c>
      <c r="C574" s="90">
        <f>'Item 20 Lista de Peças c Sinapi'!D542</f>
        <v>61.57</v>
      </c>
      <c r="D574" s="216" t="str">
        <f>'Item 20 Lista de Peças c Sinapi'!E542</f>
        <v>un</v>
      </c>
      <c r="E574" s="216">
        <f>'Item 20 Lista de Peças c Sinapi'!F542</f>
        <v>10</v>
      </c>
      <c r="F574" s="120">
        <f t="shared" si="9"/>
        <v>615.70000000000005</v>
      </c>
    </row>
    <row r="575" spans="1:6" x14ac:dyDescent="0.25">
      <c r="A575" s="108" t="s">
        <v>1075</v>
      </c>
      <c r="B575" s="217" t="str">
        <f>'Item 20 Lista de Peças c Sinapi'!B543</f>
        <v>JUNTA DE UNIÃO STORZ 2 1/2" (63mm)</v>
      </c>
      <c r="C575" s="90">
        <f>'Item 20 Lista de Peças c Sinapi'!D543</f>
        <v>88.1</v>
      </c>
      <c r="D575" s="216" t="str">
        <f>'Item 20 Lista de Peças c Sinapi'!E543</f>
        <v>un</v>
      </c>
      <c r="E575" s="216">
        <f>'Item 20 Lista de Peças c Sinapi'!F543</f>
        <v>5</v>
      </c>
      <c r="F575" s="120">
        <f t="shared" si="9"/>
        <v>440.5</v>
      </c>
    </row>
    <row r="576" spans="1:6" x14ac:dyDescent="0.25">
      <c r="A576" s="108" t="s">
        <v>1077</v>
      </c>
      <c r="B576" s="217" t="str">
        <f>'Item 20 Lista de Peças c Sinapi'!B544</f>
        <v>LÂMPADA FLUORESCENTE DE 16W</v>
      </c>
      <c r="C576" s="90">
        <f>'Item 20 Lista de Peças c Sinapi'!D544</f>
        <v>0.95</v>
      </c>
      <c r="D576" s="216" t="str">
        <f>'Item 20 Lista de Peças c Sinapi'!E544</f>
        <v>un</v>
      </c>
      <c r="E576" s="216">
        <f>'Item 20 Lista de Peças c Sinapi'!F544</f>
        <v>100</v>
      </c>
      <c r="F576" s="120">
        <f t="shared" si="9"/>
        <v>95</v>
      </c>
    </row>
    <row r="577" spans="1:6" x14ac:dyDescent="0.25">
      <c r="A577" s="108" t="s">
        <v>1079</v>
      </c>
      <c r="B577" s="217" t="str">
        <f>'Item 20 Lista de Peças c Sinapi'!B545</f>
        <v>LÂMPADA FLUORESCENTE DE 20W</v>
      </c>
      <c r="C577" s="90">
        <f>'Item 20 Lista de Peças c Sinapi'!D545</f>
        <v>0.97</v>
      </c>
      <c r="D577" s="216" t="str">
        <f>'Item 20 Lista de Peças c Sinapi'!E545</f>
        <v>un</v>
      </c>
      <c r="E577" s="216">
        <f>'Item 20 Lista de Peças c Sinapi'!F545</f>
        <v>100</v>
      </c>
      <c r="F577" s="120">
        <f t="shared" si="9"/>
        <v>97</v>
      </c>
    </row>
    <row r="578" spans="1:6" ht="25.5" x14ac:dyDescent="0.25">
      <c r="A578" s="108" t="s">
        <v>1081</v>
      </c>
      <c r="B578" s="217" t="str">
        <f>'Item 20 Lista de Peças c Sinapi'!B546</f>
        <v>LAMPADA LED 10 W BIVOLT BRANCA, FORMATO TRADICIONAL (BASE E27)</v>
      </c>
      <c r="C578" s="90">
        <f>'Item 20 Lista de Peças c Sinapi'!D546</f>
        <v>10.1</v>
      </c>
      <c r="D578" s="216" t="str">
        <f>'Item 20 Lista de Peças c Sinapi'!E546</f>
        <v>un</v>
      </c>
      <c r="E578" s="216">
        <f>'Item 20 Lista de Peças c Sinapi'!F546</f>
        <v>50</v>
      </c>
      <c r="F578" s="120">
        <f t="shared" si="9"/>
        <v>505</v>
      </c>
    </row>
    <row r="579" spans="1:6" ht="25.5" x14ac:dyDescent="0.25">
      <c r="A579" s="108" t="s">
        <v>1083</v>
      </c>
      <c r="B579" s="217" t="str">
        <f>'Item 20 Lista de Peças c Sinapi'!B547</f>
        <v>LAMPADA LED 6 W BIVOLT BRANCA, FORMATO TRADICIONAL (BASE E27)</v>
      </c>
      <c r="C579" s="90">
        <f>'Item 20 Lista de Peças c Sinapi'!D547</f>
        <v>8.7799999999999994</v>
      </c>
      <c r="D579" s="216" t="str">
        <f>'Item 20 Lista de Peças c Sinapi'!E547</f>
        <v>un</v>
      </c>
      <c r="E579" s="216">
        <f>'Item 20 Lista de Peças c Sinapi'!F547</f>
        <v>50</v>
      </c>
      <c r="F579" s="120">
        <f t="shared" si="9"/>
        <v>439</v>
      </c>
    </row>
    <row r="580" spans="1:6" ht="25.5" x14ac:dyDescent="0.25">
      <c r="A580" s="108" t="s">
        <v>1085</v>
      </c>
      <c r="B580" s="217" t="str">
        <f>'Item 20 Lista de Peças c Sinapi'!B548</f>
        <v>LAMPADA LED TIPO DICROICA BIVOLT, LUZ BRANCA, 5 W (BASE GU10)</v>
      </c>
      <c r="C580" s="90">
        <f>'Item 20 Lista de Peças c Sinapi'!D548</f>
        <v>12.42</v>
      </c>
      <c r="D580" s="216" t="str">
        <f>'Item 20 Lista de Peças c Sinapi'!E548</f>
        <v>un</v>
      </c>
      <c r="E580" s="216">
        <f>'Item 20 Lista de Peças c Sinapi'!F548</f>
        <v>50</v>
      </c>
      <c r="F580" s="120">
        <f t="shared" si="9"/>
        <v>621</v>
      </c>
    </row>
    <row r="581" spans="1:6" ht="25.5" x14ac:dyDescent="0.25">
      <c r="A581" s="108" t="s">
        <v>1087</v>
      </c>
      <c r="B581" s="217" t="str">
        <f>'Item 20 Lista de Peças c Sinapi'!B549</f>
        <v>LAMPADA LED TUBULAR BIVOLT 18/20 W, BASE G13</v>
      </c>
      <c r="C581" s="90">
        <f>'Item 20 Lista de Peças c Sinapi'!D549</f>
        <v>19.37</v>
      </c>
      <c r="D581" s="216" t="str">
        <f>'Item 20 Lista de Peças c Sinapi'!E549</f>
        <v>un</v>
      </c>
      <c r="E581" s="216">
        <f>'Item 20 Lista de Peças c Sinapi'!F549</f>
        <v>50</v>
      </c>
      <c r="F581" s="120">
        <f t="shared" si="9"/>
        <v>968.5</v>
      </c>
    </row>
    <row r="582" spans="1:6" ht="25.5" x14ac:dyDescent="0.25">
      <c r="A582" s="108" t="s">
        <v>1089</v>
      </c>
      <c r="B582" s="217" t="str">
        <f>'Item 20 Lista de Peças c Sinapi'!B550</f>
        <v>LAMPADA LED TUBULAR BIVOLT 9/10 W, BASE G13</v>
      </c>
      <c r="C582" s="90">
        <f>'Item 20 Lista de Peças c Sinapi'!D550</f>
        <v>13.5</v>
      </c>
      <c r="D582" s="216" t="str">
        <f>'Item 20 Lista de Peças c Sinapi'!E550</f>
        <v>un</v>
      </c>
      <c r="E582" s="216">
        <f>'Item 20 Lista de Peças c Sinapi'!F550</f>
        <v>50</v>
      </c>
      <c r="F582" s="120">
        <f t="shared" si="9"/>
        <v>675</v>
      </c>
    </row>
    <row r="583" spans="1:6" x14ac:dyDescent="0.25">
      <c r="A583" s="108" t="s">
        <v>1091</v>
      </c>
      <c r="B583" s="217" t="str">
        <f>'Item 20 Lista de Peças c Sinapi'!B551</f>
        <v>LÂMPADA VAPOR METÁLICO 250W - E40</v>
      </c>
      <c r="C583" s="90">
        <f>'Item 20 Lista de Peças c Sinapi'!D551</f>
        <v>10.74</v>
      </c>
      <c r="D583" s="216" t="str">
        <f>'Item 20 Lista de Peças c Sinapi'!E551</f>
        <v>un</v>
      </c>
      <c r="E583" s="216">
        <f>'Item 20 Lista de Peças c Sinapi'!F551</f>
        <v>100</v>
      </c>
      <c r="F583" s="120">
        <f t="shared" si="9"/>
        <v>1074</v>
      </c>
    </row>
    <row r="584" spans="1:6" x14ac:dyDescent="0.25">
      <c r="A584" s="108" t="s">
        <v>1093</v>
      </c>
      <c r="B584" s="217" t="str">
        <f>'Item 20 Lista de Peças c Sinapi'!B552</f>
        <v>LÂMPADA VAPOR METÁLICO 500W/400 W - E40</v>
      </c>
      <c r="C584" s="90">
        <f>'Item 20 Lista de Peças c Sinapi'!D552</f>
        <v>24.18</v>
      </c>
      <c r="D584" s="216" t="str">
        <f>'Item 20 Lista de Peças c Sinapi'!E552</f>
        <v>un</v>
      </c>
      <c r="E584" s="216">
        <f>'Item 20 Lista de Peças c Sinapi'!F552</f>
        <v>50</v>
      </c>
      <c r="F584" s="120">
        <f t="shared" si="9"/>
        <v>1209</v>
      </c>
    </row>
    <row r="585" spans="1:6" x14ac:dyDescent="0.25">
      <c r="A585" s="108" t="s">
        <v>1095</v>
      </c>
      <c r="B585" s="217" t="str">
        <f>'Item 20 Lista de Peças c Sinapi'!B553</f>
        <v>LAVATÓRIO DE LOUÇA BRANCA 54X44 CM</v>
      </c>
      <c r="C585" s="90">
        <f>'Item 20 Lista de Peças c Sinapi'!D553</f>
        <v>111.77</v>
      </c>
      <c r="D585" s="216" t="str">
        <f>'Item 20 Lista de Peças c Sinapi'!E553</f>
        <v>un</v>
      </c>
      <c r="E585" s="216">
        <f>'Item 20 Lista de Peças c Sinapi'!F553</f>
        <v>20</v>
      </c>
      <c r="F585" s="120">
        <f t="shared" si="9"/>
        <v>2235.4</v>
      </c>
    </row>
    <row r="586" spans="1:6" x14ac:dyDescent="0.25">
      <c r="A586" s="108" t="s">
        <v>1097</v>
      </c>
      <c r="B586" s="217" t="str">
        <f>'Item 20 Lista de Peças c Sinapi'!B554</f>
        <v>LONA PLASTICA PRETA, E= 150 MICRA</v>
      </c>
      <c r="C586" s="90">
        <f>'Item 20 Lista de Peças c Sinapi'!D554</f>
        <v>0.72</v>
      </c>
      <c r="D586" s="216" t="str">
        <f>'Item 20 Lista de Peças c Sinapi'!E554</f>
        <v>m²</v>
      </c>
      <c r="E586" s="216">
        <f>'Item 20 Lista de Peças c Sinapi'!F554</f>
        <v>500</v>
      </c>
      <c r="F586" s="120">
        <f t="shared" si="9"/>
        <v>360</v>
      </c>
    </row>
    <row r="587" spans="1:6" ht="25.5" x14ac:dyDescent="0.25">
      <c r="A587" s="108" t="s">
        <v>1099</v>
      </c>
      <c r="B587" s="217" t="str">
        <f>'Item 20 Lista de Peças c Sinapi'!B555</f>
        <v xml:space="preserve">LUMINARIA DE SOBREPOR DE CHAPA DE AÇO  P/ 2 LAMP.FLUORESCENTE DE 36 W </v>
      </c>
      <c r="C587" s="90">
        <f>'Item 20 Lista de Peças c Sinapi'!D555</f>
        <v>21.08</v>
      </c>
      <c r="D587" s="216" t="str">
        <f>'Item 20 Lista de Peças c Sinapi'!E555</f>
        <v>un</v>
      </c>
      <c r="E587" s="216">
        <f>'Item 20 Lista de Peças c Sinapi'!F555</f>
        <v>100</v>
      </c>
      <c r="F587" s="120">
        <f t="shared" si="9"/>
        <v>2108</v>
      </c>
    </row>
    <row r="588" spans="1:6" ht="25.5" x14ac:dyDescent="0.25">
      <c r="A588" s="108" t="s">
        <v>1101</v>
      </c>
      <c r="B588" s="217" t="str">
        <f>'Item 20 Lista de Peças c Sinapi'!B556</f>
        <v>LUMINÁRIA PARA ILUMINAÇÃO DE EMERGÊNCIA COM 30 LEDS</v>
      </c>
      <c r="C588" s="90">
        <f>'Item 20 Lista de Peças c Sinapi'!D556</f>
        <v>13.27</v>
      </c>
      <c r="D588" s="216" t="str">
        <f>'Item 20 Lista de Peças c Sinapi'!E556</f>
        <v>un</v>
      </c>
      <c r="E588" s="216">
        <f>'Item 20 Lista de Peças c Sinapi'!F556</f>
        <v>100</v>
      </c>
      <c r="F588" s="120">
        <f t="shared" si="9"/>
        <v>1327</v>
      </c>
    </row>
    <row r="589" spans="1:6" x14ac:dyDescent="0.25">
      <c r="A589" s="108" t="s">
        <v>1103</v>
      </c>
      <c r="B589" s="217" t="str">
        <f>'Item 20 Lista de Peças c Sinapi'!B557</f>
        <v>LUVA DE CORRER DE PVC MARROM 20MM</v>
      </c>
      <c r="C589" s="90">
        <f>'Item 20 Lista de Peças c Sinapi'!D557</f>
        <v>5.21</v>
      </c>
      <c r="D589" s="216" t="str">
        <f>'Item 20 Lista de Peças c Sinapi'!E557</f>
        <v>un</v>
      </c>
      <c r="E589" s="216">
        <f>'Item 20 Lista de Peças c Sinapi'!F557</f>
        <v>20</v>
      </c>
      <c r="F589" s="120">
        <f t="shared" si="9"/>
        <v>104.2</v>
      </c>
    </row>
    <row r="590" spans="1:6" x14ac:dyDescent="0.25">
      <c r="A590" s="108" t="s">
        <v>1105</v>
      </c>
      <c r="B590" s="217" t="str">
        <f>'Item 20 Lista de Peças c Sinapi'!B558</f>
        <v>LUVA DE CORRER DE PVC MARROM 25MM</v>
      </c>
      <c r="C590" s="90">
        <f>'Item 20 Lista de Peças c Sinapi'!D558</f>
        <v>6.9</v>
      </c>
      <c r="D590" s="216" t="str">
        <f>'Item 20 Lista de Peças c Sinapi'!E558</f>
        <v>un</v>
      </c>
      <c r="E590" s="216">
        <f>'Item 20 Lista de Peças c Sinapi'!F558</f>
        <v>20</v>
      </c>
      <c r="F590" s="120">
        <f t="shared" si="9"/>
        <v>138</v>
      </c>
    </row>
    <row r="591" spans="1:6" x14ac:dyDescent="0.25">
      <c r="A591" s="108" t="s">
        <v>1107</v>
      </c>
      <c r="B591" s="217" t="str">
        <f>'Item 20 Lista de Peças c Sinapi'!B559</f>
        <v>LUVA DE CORRER DE PVC MARROM 32MM</v>
      </c>
      <c r="C591" s="90">
        <f>'Item 20 Lista de Peças c Sinapi'!D559</f>
        <v>16.510000000000002</v>
      </c>
      <c r="D591" s="216" t="str">
        <f>'Item 20 Lista de Peças c Sinapi'!E559</f>
        <v>un</v>
      </c>
      <c r="E591" s="216">
        <f>'Item 20 Lista de Peças c Sinapi'!F559</f>
        <v>10</v>
      </c>
      <c r="F591" s="120">
        <f t="shared" si="9"/>
        <v>165.1</v>
      </c>
    </row>
    <row r="592" spans="1:6" x14ac:dyDescent="0.25">
      <c r="A592" s="108" t="s">
        <v>1109</v>
      </c>
      <c r="B592" s="217" t="str">
        <f>'Item 20 Lista de Peças c Sinapi'!B560</f>
        <v>LUVA DE CORRER DE PVC MARROM 50MM</v>
      </c>
      <c r="C592" s="90">
        <f>'Item 20 Lista de Peças c Sinapi'!D560</f>
        <v>18.739999999999998</v>
      </c>
      <c r="D592" s="216" t="str">
        <f>'Item 20 Lista de Peças c Sinapi'!E560</f>
        <v>un</v>
      </c>
      <c r="E592" s="216">
        <f>'Item 20 Lista de Peças c Sinapi'!F560</f>
        <v>10</v>
      </c>
      <c r="F592" s="120">
        <f t="shared" si="9"/>
        <v>187.4</v>
      </c>
    </row>
    <row r="593" spans="1:6" x14ac:dyDescent="0.25">
      <c r="A593" s="108" t="s">
        <v>1111</v>
      </c>
      <c r="B593" s="217" t="str">
        <f>'Item 20 Lista de Peças c Sinapi'!B561</f>
        <v>LUVA DE CORRER DE PVC MARROM 60MM</v>
      </c>
      <c r="C593" s="90">
        <f>'Item 20 Lista de Peças c Sinapi'!D561</f>
        <v>29.27</v>
      </c>
      <c r="D593" s="216" t="str">
        <f>'Item 20 Lista de Peças c Sinapi'!E561</f>
        <v>un</v>
      </c>
      <c r="E593" s="216">
        <f>'Item 20 Lista de Peças c Sinapi'!F561</f>
        <v>5</v>
      </c>
      <c r="F593" s="120">
        <f t="shared" si="9"/>
        <v>146.35</v>
      </c>
    </row>
    <row r="594" spans="1:6" x14ac:dyDescent="0.25">
      <c r="A594" s="108" t="s">
        <v>1113</v>
      </c>
      <c r="B594" s="217" t="str">
        <f>'Item 20 Lista de Peças c Sinapi'!B562</f>
        <v>LUVA DE CORRER DE PVC MARROM 75MM</v>
      </c>
      <c r="C594" s="90">
        <f>'Item 20 Lista de Peças c Sinapi'!D562</f>
        <v>7.68</v>
      </c>
      <c r="D594" s="216" t="str">
        <f>'Item 20 Lista de Peças c Sinapi'!E562</f>
        <v>un</v>
      </c>
      <c r="E594" s="216">
        <f>'Item 20 Lista de Peças c Sinapi'!F562</f>
        <v>5</v>
      </c>
      <c r="F594" s="120">
        <f t="shared" si="9"/>
        <v>38.4</v>
      </c>
    </row>
    <row r="595" spans="1:6" x14ac:dyDescent="0.25">
      <c r="A595" s="108" t="s">
        <v>1115</v>
      </c>
      <c r="B595" s="217" t="str">
        <f>'Item 20 Lista de Peças c Sinapi'!B563</f>
        <v>LUVA DE PVC LISA MARROM P/ ÀGUA   20MM</v>
      </c>
      <c r="C595" s="90">
        <f>'Item 20 Lista de Peças c Sinapi'!D563</f>
        <v>0.43</v>
      </c>
      <c r="D595" s="216" t="str">
        <f>'Item 20 Lista de Peças c Sinapi'!E563</f>
        <v>un</v>
      </c>
      <c r="E595" s="216">
        <f>'Item 20 Lista de Peças c Sinapi'!F563</f>
        <v>20</v>
      </c>
      <c r="F595" s="120">
        <f t="shared" si="9"/>
        <v>8.6</v>
      </c>
    </row>
    <row r="596" spans="1:6" x14ac:dyDescent="0.25">
      <c r="A596" s="108" t="s">
        <v>1117</v>
      </c>
      <c r="B596" s="217" t="str">
        <f>'Item 20 Lista de Peças c Sinapi'!B564</f>
        <v>LUVA DE PVC LISA MARROM P/ ÀGUA   25MM</v>
      </c>
      <c r="C596" s="90">
        <f>'Item 20 Lista de Peças c Sinapi'!D564</f>
        <v>0.53</v>
      </c>
      <c r="D596" s="216" t="str">
        <f>'Item 20 Lista de Peças c Sinapi'!E564</f>
        <v>un</v>
      </c>
      <c r="E596" s="216">
        <f>'Item 20 Lista de Peças c Sinapi'!F564</f>
        <v>20</v>
      </c>
      <c r="F596" s="120">
        <f t="shared" si="9"/>
        <v>10.6</v>
      </c>
    </row>
    <row r="597" spans="1:6" x14ac:dyDescent="0.25">
      <c r="A597" s="108" t="s">
        <v>1118</v>
      </c>
      <c r="B597" s="217" t="str">
        <f>'Item 20 Lista de Peças c Sinapi'!B565</f>
        <v>LUVA DE PVC LISA MARROM P/ ÀGUA   32MM</v>
      </c>
      <c r="C597" s="90">
        <f>'Item 20 Lista de Peças c Sinapi'!D565</f>
        <v>1.29</v>
      </c>
      <c r="D597" s="216" t="str">
        <f>'Item 20 Lista de Peças c Sinapi'!E565</f>
        <v>un</v>
      </c>
      <c r="E597" s="216">
        <f>'Item 20 Lista de Peças c Sinapi'!F565</f>
        <v>10</v>
      </c>
      <c r="F597" s="120">
        <f t="shared" si="9"/>
        <v>12.9</v>
      </c>
    </row>
    <row r="598" spans="1:6" x14ac:dyDescent="0.25">
      <c r="A598" s="108" t="s">
        <v>1119</v>
      </c>
      <c r="B598" s="217" t="str">
        <f>'Item 20 Lista de Peças c Sinapi'!B566</f>
        <v>LUVA DE PVC LISA MARROM P/ ÀGUA   40MM</v>
      </c>
      <c r="C598" s="90">
        <f>'Item 20 Lista de Peças c Sinapi'!D566</f>
        <v>2.64</v>
      </c>
      <c r="D598" s="216" t="str">
        <f>'Item 20 Lista de Peças c Sinapi'!E566</f>
        <v>un</v>
      </c>
      <c r="E598" s="216">
        <f>'Item 20 Lista de Peças c Sinapi'!F566</f>
        <v>10</v>
      </c>
      <c r="F598" s="120">
        <f t="shared" si="9"/>
        <v>26.4</v>
      </c>
    </row>
    <row r="599" spans="1:6" x14ac:dyDescent="0.25">
      <c r="A599" s="108" t="s">
        <v>1120</v>
      </c>
      <c r="B599" s="217" t="str">
        <f>'Item 20 Lista de Peças c Sinapi'!B567</f>
        <v>LUVA DE PVC LISA MARROM P/ ÀGUA   50MM</v>
      </c>
      <c r="C599" s="90">
        <f>'Item 20 Lista de Peças c Sinapi'!D567</f>
        <v>3.1</v>
      </c>
      <c r="D599" s="216" t="str">
        <f>'Item 20 Lista de Peças c Sinapi'!E567</f>
        <v>un</v>
      </c>
      <c r="E599" s="216">
        <f>'Item 20 Lista de Peças c Sinapi'!F567</f>
        <v>5</v>
      </c>
      <c r="F599" s="120">
        <f t="shared" si="9"/>
        <v>15.5</v>
      </c>
    </row>
    <row r="600" spans="1:6" x14ac:dyDescent="0.25">
      <c r="A600" s="108" t="s">
        <v>1122</v>
      </c>
      <c r="B600" s="217" t="str">
        <f>'Item 20 Lista de Peças c Sinapi'!B568</f>
        <v>LUVA DE PVC LISA MARROM P/ ÀGUA   60MM</v>
      </c>
      <c r="C600" s="90">
        <f>'Item 20 Lista de Peças c Sinapi'!D568</f>
        <v>8.1</v>
      </c>
      <c r="D600" s="216" t="str">
        <f>'Item 20 Lista de Peças c Sinapi'!E568</f>
        <v>un</v>
      </c>
      <c r="E600" s="216">
        <f>'Item 20 Lista de Peças c Sinapi'!F568</f>
        <v>5</v>
      </c>
      <c r="F600" s="120">
        <f t="shared" si="9"/>
        <v>40.5</v>
      </c>
    </row>
    <row r="601" spans="1:6" ht="25.5" x14ac:dyDescent="0.25">
      <c r="A601" s="108" t="s">
        <v>1124</v>
      </c>
      <c r="B601" s="217" t="str">
        <f>'Item 20 Lista de Peças c Sinapi'!B569</f>
        <v>LUVA DE REDUÇÃO EM FERRO GALVANIZADO 1.1/2" X 1.1/4"</v>
      </c>
      <c r="C601" s="90">
        <f>'Item 20 Lista de Peças c Sinapi'!D569</f>
        <v>12.17</v>
      </c>
      <c r="D601" s="216" t="str">
        <f>'Item 20 Lista de Peças c Sinapi'!E569</f>
        <v>un</v>
      </c>
      <c r="E601" s="216">
        <f>'Item 20 Lista de Peças c Sinapi'!F569</f>
        <v>20</v>
      </c>
      <c r="F601" s="120">
        <f t="shared" si="9"/>
        <v>243.4</v>
      </c>
    </row>
    <row r="602" spans="1:6" x14ac:dyDescent="0.25">
      <c r="A602" s="108" t="s">
        <v>1126</v>
      </c>
      <c r="B602" s="217" t="str">
        <f>'Item 20 Lista de Peças c Sinapi'!B570</f>
        <v>LUVA FERRO GALV ROSCA 1/2"</v>
      </c>
      <c r="C602" s="90">
        <f>'Item 20 Lista de Peças c Sinapi'!D570</f>
        <v>0.5</v>
      </c>
      <c r="D602" s="216" t="str">
        <f>'Item 20 Lista de Peças c Sinapi'!E570</f>
        <v>un</v>
      </c>
      <c r="E602" s="216">
        <f>'Item 20 Lista de Peças c Sinapi'!F570</f>
        <v>10</v>
      </c>
      <c r="F602" s="120">
        <f t="shared" si="9"/>
        <v>5</v>
      </c>
    </row>
    <row r="603" spans="1:6" x14ac:dyDescent="0.25">
      <c r="A603" s="108" t="s">
        <v>1128</v>
      </c>
      <c r="B603" s="217" t="str">
        <f>'Item 20 Lista de Peças c Sinapi'!B571</f>
        <v>LUVA FERRO GALV ROSCA 2"</v>
      </c>
      <c r="C603" s="90">
        <f>'Item 20 Lista de Peças c Sinapi'!D571</f>
        <v>17.559999999999999</v>
      </c>
      <c r="D603" s="216" t="str">
        <f>'Item 20 Lista de Peças c Sinapi'!E571</f>
        <v>un</v>
      </c>
      <c r="E603" s="216">
        <f>'Item 20 Lista de Peças c Sinapi'!F571</f>
        <v>5</v>
      </c>
      <c r="F603" s="120">
        <f t="shared" si="9"/>
        <v>87.8</v>
      </c>
    </row>
    <row r="604" spans="1:6" x14ac:dyDescent="0.25">
      <c r="A604" s="108" t="s">
        <v>1130</v>
      </c>
      <c r="B604" s="217" t="str">
        <f>'Item 20 Lista de Peças c Sinapi'!B572</f>
        <v>LUVA FERRO GALV ROSCA 3/4"</v>
      </c>
      <c r="C604" s="90">
        <f>'Item 20 Lista de Peças c Sinapi'!D572</f>
        <v>4.12</v>
      </c>
      <c r="D604" s="216" t="str">
        <f>'Item 20 Lista de Peças c Sinapi'!E572</f>
        <v>un</v>
      </c>
      <c r="E604" s="216">
        <f>'Item 20 Lista de Peças c Sinapi'!F572</f>
        <v>5</v>
      </c>
      <c r="F604" s="120">
        <f t="shared" si="9"/>
        <v>20.6</v>
      </c>
    </row>
    <row r="605" spans="1:6" x14ac:dyDescent="0.25">
      <c r="A605" s="108" t="s">
        <v>1132</v>
      </c>
      <c r="B605" s="217" t="str">
        <f>'Item 20 Lista de Peças c Sinapi'!B573</f>
        <v>LUVA FERRO GALV ROSCA MACHO/FEMEA 3/4"</v>
      </c>
      <c r="C605" s="90">
        <f>'Item 20 Lista de Peças c Sinapi'!D573</f>
        <v>5.56</v>
      </c>
      <c r="D605" s="216" t="str">
        <f>'Item 20 Lista de Peças c Sinapi'!E573</f>
        <v>un</v>
      </c>
      <c r="E605" s="216">
        <f>'Item 20 Lista de Peças c Sinapi'!F573</f>
        <v>10</v>
      </c>
      <c r="F605" s="120">
        <f t="shared" si="9"/>
        <v>55.6</v>
      </c>
    </row>
    <row r="606" spans="1:6" x14ac:dyDescent="0.25">
      <c r="A606" s="108" t="s">
        <v>1134</v>
      </c>
      <c r="B606" s="217" t="str">
        <f>'Item 20 Lista de Peças c Sinapi'!B574</f>
        <v>LUVA FERRO GALVANIZADO SIMPLES DE ½"</v>
      </c>
      <c r="C606" s="90">
        <f>'Item 20 Lista de Peças c Sinapi'!D574</f>
        <v>3.02</v>
      </c>
      <c r="D606" s="216" t="str">
        <f>'Item 20 Lista de Peças c Sinapi'!E574</f>
        <v>un</v>
      </c>
      <c r="E606" s="216">
        <f>'Item 20 Lista de Peças c Sinapi'!F574</f>
        <v>5</v>
      </c>
      <c r="F606" s="120">
        <f t="shared" si="9"/>
        <v>15.1</v>
      </c>
    </row>
    <row r="607" spans="1:6" x14ac:dyDescent="0.25">
      <c r="A607" s="108" t="s">
        <v>1136</v>
      </c>
      <c r="B607" s="217" t="str">
        <f>'Item 20 Lista de Peças c Sinapi'!B575</f>
        <v>LUVA FERRO GALVANIZADO SIMPLES DE ¾"</v>
      </c>
      <c r="C607" s="90">
        <f>'Item 20 Lista de Peças c Sinapi'!D575</f>
        <v>4.12</v>
      </c>
      <c r="D607" s="216" t="str">
        <f>'Item 20 Lista de Peças c Sinapi'!E575</f>
        <v>un</v>
      </c>
      <c r="E607" s="216">
        <f>'Item 20 Lista de Peças c Sinapi'!F575</f>
        <v>5</v>
      </c>
      <c r="F607" s="120">
        <f t="shared" si="9"/>
        <v>20.6</v>
      </c>
    </row>
    <row r="608" spans="1:6" x14ac:dyDescent="0.25">
      <c r="A608" s="108" t="s">
        <v>1138</v>
      </c>
      <c r="B608" s="217" t="str">
        <f>'Item 20 Lista de Peças c Sinapi'!B576</f>
        <v>LUVA FERRO GALVANIZADO SIMPLES DE 1"</v>
      </c>
      <c r="C608" s="90">
        <f>'Item 20 Lista de Peças c Sinapi'!D576</f>
        <v>6.7</v>
      </c>
      <c r="D608" s="216" t="str">
        <f>'Item 20 Lista de Peças c Sinapi'!E576</f>
        <v>un</v>
      </c>
      <c r="E608" s="216">
        <f>'Item 20 Lista de Peças c Sinapi'!F576</f>
        <v>5</v>
      </c>
      <c r="F608" s="120">
        <f t="shared" si="9"/>
        <v>33.5</v>
      </c>
    </row>
    <row r="609" spans="1:6" x14ac:dyDescent="0.25">
      <c r="A609" s="108" t="s">
        <v>1140</v>
      </c>
      <c r="B609" s="217" t="str">
        <f>'Item 20 Lista de Peças c Sinapi'!B577</f>
        <v>LUVA FERRO GALVANIZADO SIMPLES DE 1.1/2 "</v>
      </c>
      <c r="C609" s="90">
        <f>'Item 20 Lista de Peças c Sinapi'!D577</f>
        <v>32.04</v>
      </c>
      <c r="D609" s="216" t="str">
        <f>'Item 20 Lista de Peças c Sinapi'!E577</f>
        <v>un</v>
      </c>
      <c r="E609" s="216">
        <f>'Item 20 Lista de Peças c Sinapi'!F577</f>
        <v>10</v>
      </c>
      <c r="F609" s="120">
        <f t="shared" si="9"/>
        <v>320.39999999999998</v>
      </c>
    </row>
    <row r="610" spans="1:6" x14ac:dyDescent="0.25">
      <c r="A610" s="108" t="s">
        <v>1142</v>
      </c>
      <c r="B610" s="217" t="str">
        <f>'Item 20 Lista de Peças c Sinapi'!B578</f>
        <v>LUVA FERRO GALVANIZADO SIMPLES DE 1.1/4 "</v>
      </c>
      <c r="C610" s="90">
        <f>'Item 20 Lista de Peças c Sinapi'!D578</f>
        <v>9.36</v>
      </c>
      <c r="D610" s="216" t="str">
        <f>'Item 20 Lista de Peças c Sinapi'!E578</f>
        <v>un</v>
      </c>
      <c r="E610" s="216">
        <f>'Item 20 Lista de Peças c Sinapi'!F578</f>
        <v>5</v>
      </c>
      <c r="F610" s="120">
        <f t="shared" si="9"/>
        <v>46.8</v>
      </c>
    </row>
    <row r="611" spans="1:6" x14ac:dyDescent="0.25">
      <c r="A611" s="108" t="s">
        <v>1144</v>
      </c>
      <c r="B611" s="217" t="str">
        <f>'Item 20 Lista de Peças c Sinapi'!B579</f>
        <v>LUVA FERRO GALVANIZADO SIMPLES DE 2."</v>
      </c>
      <c r="C611" s="90">
        <f>'Item 20 Lista de Peças c Sinapi'!D579</f>
        <v>17.559999999999999</v>
      </c>
      <c r="D611" s="216" t="str">
        <f>'Item 20 Lista de Peças c Sinapi'!E579</f>
        <v>un</v>
      </c>
      <c r="E611" s="216">
        <f>'Item 20 Lista de Peças c Sinapi'!F579</f>
        <v>5</v>
      </c>
      <c r="F611" s="120">
        <f t="shared" si="9"/>
        <v>87.8</v>
      </c>
    </row>
    <row r="612" spans="1:6" x14ac:dyDescent="0.25">
      <c r="A612" s="108" t="s">
        <v>1146</v>
      </c>
      <c r="B612" s="217" t="str">
        <f>'Item 20 Lista de Peças c Sinapi'!B580</f>
        <v>LUVA FERRO GALVANIZADO SIMPLES DE 2.1/2 "</v>
      </c>
      <c r="C612" s="90">
        <f>'Item 20 Lista de Peças c Sinapi'!D580</f>
        <v>32.04</v>
      </c>
      <c r="D612" s="216" t="str">
        <f>'Item 20 Lista de Peças c Sinapi'!E580</f>
        <v>un</v>
      </c>
      <c r="E612" s="216">
        <f>'Item 20 Lista de Peças c Sinapi'!F580</f>
        <v>10</v>
      </c>
      <c r="F612" s="120">
        <f t="shared" ref="F612:F675" si="10">ROUND(E612*C612,2)</f>
        <v>320.39999999999998</v>
      </c>
    </row>
    <row r="613" spans="1:6" ht="25.5" x14ac:dyDescent="0.25">
      <c r="A613" s="108" t="s">
        <v>1148</v>
      </c>
      <c r="B613" s="217" t="str">
        <f>'Item 20 Lista de Peças c Sinapi'!B581</f>
        <v>LUVA P/ELETROD. EM FERRO GALVANIZADO  (1 1/2')</v>
      </c>
      <c r="C613" s="90">
        <f>'Item 20 Lista de Peças c Sinapi'!D581</f>
        <v>4.43</v>
      </c>
      <c r="D613" s="216" t="str">
        <f>'Item 20 Lista de Peças c Sinapi'!E581</f>
        <v>un</v>
      </c>
      <c r="E613" s="216">
        <f>'Item 20 Lista de Peças c Sinapi'!F581</f>
        <v>5</v>
      </c>
      <c r="F613" s="120">
        <f t="shared" si="10"/>
        <v>22.15</v>
      </c>
    </row>
    <row r="614" spans="1:6" ht="25.5" x14ac:dyDescent="0.25">
      <c r="A614" s="108" t="s">
        <v>1150</v>
      </c>
      <c r="B614" s="217" t="str">
        <f>'Item 20 Lista de Peças c Sinapi'!B582</f>
        <v>LUVA P/ELETROD. EM FERRO GALVANIZADO  (3/4')</v>
      </c>
      <c r="C614" s="90">
        <f>'Item 20 Lista de Peças c Sinapi'!D582</f>
        <v>1.48</v>
      </c>
      <c r="D614" s="216" t="str">
        <f>'Item 20 Lista de Peças c Sinapi'!E582</f>
        <v>un</v>
      </c>
      <c r="E614" s="216">
        <f>'Item 20 Lista de Peças c Sinapi'!F582</f>
        <v>5</v>
      </c>
      <c r="F614" s="120">
        <f t="shared" si="10"/>
        <v>7.4</v>
      </c>
    </row>
    <row r="615" spans="1:6" ht="25.5" x14ac:dyDescent="0.25">
      <c r="A615" s="108" t="s">
        <v>1152</v>
      </c>
      <c r="B615" s="217" t="str">
        <f>'Item 20 Lista de Peças c Sinapi'!B583</f>
        <v>LUVA P/ELETROD. EM FERRO GALVANIZADO (1 1/4')</v>
      </c>
      <c r="C615" s="90">
        <f>'Item 20 Lista de Peças c Sinapi'!D583</f>
        <v>3.06</v>
      </c>
      <c r="D615" s="216" t="str">
        <f>'Item 20 Lista de Peças c Sinapi'!E583</f>
        <v>un</v>
      </c>
      <c r="E615" s="216">
        <f>'Item 20 Lista de Peças c Sinapi'!F583</f>
        <v>5</v>
      </c>
      <c r="F615" s="120">
        <f t="shared" si="10"/>
        <v>15.3</v>
      </c>
    </row>
    <row r="616" spans="1:6" x14ac:dyDescent="0.25">
      <c r="A616" s="108" t="s">
        <v>1154</v>
      </c>
      <c r="B616" s="217" t="str">
        <f>'Item 20 Lista de Peças c Sinapi'!B584</f>
        <v>LUVA P/ELETROD. EM FERRO GALVANIZADO (1')</v>
      </c>
      <c r="C616" s="90">
        <f>'Item 20 Lista de Peças c Sinapi'!D584</f>
        <v>1.72</v>
      </c>
      <c r="D616" s="216" t="str">
        <f>'Item 20 Lista de Peças c Sinapi'!E584</f>
        <v>un</v>
      </c>
      <c r="E616" s="216">
        <f>'Item 20 Lista de Peças c Sinapi'!F584</f>
        <v>10</v>
      </c>
      <c r="F616" s="120">
        <f t="shared" si="10"/>
        <v>17.2</v>
      </c>
    </row>
    <row r="617" spans="1:6" x14ac:dyDescent="0.25">
      <c r="A617" s="108" t="s">
        <v>1156</v>
      </c>
      <c r="B617" s="217" t="str">
        <f>'Item 20 Lista de Peças c Sinapi'!B585</f>
        <v>LUVA P/ELETROD. EM FERRO GALVANIZADO (1/2')</v>
      </c>
      <c r="C617" s="90">
        <f>'Item 20 Lista de Peças c Sinapi'!D585</f>
        <v>0.23</v>
      </c>
      <c r="D617" s="216" t="str">
        <f>'Item 20 Lista de Peças c Sinapi'!E585</f>
        <v>un</v>
      </c>
      <c r="E617" s="216">
        <f>'Item 20 Lista de Peças c Sinapi'!F585</f>
        <v>20</v>
      </c>
      <c r="F617" s="120">
        <f t="shared" si="10"/>
        <v>4.5999999999999996</v>
      </c>
    </row>
    <row r="618" spans="1:6" ht="25.5" x14ac:dyDescent="0.25">
      <c r="A618" s="108" t="s">
        <v>1158</v>
      </c>
      <c r="B618" s="217" t="str">
        <f>'Item 20 Lista de Peças c Sinapi'!B586</f>
        <v>LUVA P/ELETROD.EM FERRO GALVANIZADO  (2 1/2')</v>
      </c>
      <c r="C618" s="90">
        <f>'Item 20 Lista de Peças c Sinapi'!D586</f>
        <v>9.0299999999999994</v>
      </c>
      <c r="D618" s="216" t="str">
        <f>'Item 20 Lista de Peças c Sinapi'!E586</f>
        <v>un</v>
      </c>
      <c r="E618" s="216">
        <f>'Item 20 Lista de Peças c Sinapi'!F586</f>
        <v>15</v>
      </c>
      <c r="F618" s="120">
        <f t="shared" si="10"/>
        <v>135.44999999999999</v>
      </c>
    </row>
    <row r="619" spans="1:6" x14ac:dyDescent="0.25">
      <c r="A619" s="108" t="s">
        <v>1160</v>
      </c>
      <c r="B619" s="217" t="str">
        <f>'Item 20 Lista de Peças c Sinapi'!B587</f>
        <v>LUVA P/ELETROD.EM FERRO GALVANIZADO  (2')</v>
      </c>
      <c r="C619" s="90">
        <f>'Item 20 Lista de Peças c Sinapi'!D587</f>
        <v>6.19</v>
      </c>
      <c r="D619" s="216" t="str">
        <f>'Item 20 Lista de Peças c Sinapi'!E587</f>
        <v>un</v>
      </c>
      <c r="E619" s="216">
        <f>'Item 20 Lista de Peças c Sinapi'!F587</f>
        <v>10</v>
      </c>
      <c r="F619" s="120">
        <f t="shared" si="10"/>
        <v>61.9</v>
      </c>
    </row>
    <row r="620" spans="1:6" x14ac:dyDescent="0.25">
      <c r="A620" s="108" t="s">
        <v>1162</v>
      </c>
      <c r="B620" s="217" t="str">
        <f>'Item 20 Lista de Peças c Sinapi'!B588</f>
        <v>LUVA P/ELETROD.EM FERRO GALVANIZADO  (3')</v>
      </c>
      <c r="C620" s="90">
        <f>'Item 20 Lista de Peças c Sinapi'!D588</f>
        <v>13.76</v>
      </c>
      <c r="D620" s="216" t="str">
        <f>'Item 20 Lista de Peças c Sinapi'!E588</f>
        <v>un</v>
      </c>
      <c r="E620" s="216">
        <f>'Item 20 Lista de Peças c Sinapi'!F588</f>
        <v>15</v>
      </c>
      <c r="F620" s="120">
        <f t="shared" si="10"/>
        <v>206.4</v>
      </c>
    </row>
    <row r="621" spans="1:6" x14ac:dyDescent="0.25">
      <c r="A621" s="108" t="s">
        <v>1164</v>
      </c>
      <c r="B621" s="217" t="str">
        <f>'Item 20 Lista de Peças c Sinapi'!B589</f>
        <v>LUVA P/ELETRODUTO PVC ROSC.. D=20MM (1/2')</v>
      </c>
      <c r="C621" s="90">
        <f>'Item 20 Lista de Peças c Sinapi'!D589</f>
        <v>7.0000000000000007E-2</v>
      </c>
      <c r="D621" s="216" t="str">
        <f>'Item 20 Lista de Peças c Sinapi'!E589</f>
        <v>un</v>
      </c>
      <c r="E621" s="216">
        <f>'Item 20 Lista de Peças c Sinapi'!F589</f>
        <v>20</v>
      </c>
      <c r="F621" s="120">
        <f t="shared" si="10"/>
        <v>1.4</v>
      </c>
    </row>
    <row r="622" spans="1:6" x14ac:dyDescent="0.25">
      <c r="A622" s="108" t="s">
        <v>1166</v>
      </c>
      <c r="B622" s="217" t="str">
        <f>'Item 20 Lista de Peças c Sinapi'!B590</f>
        <v>LUVA P/ELETRODUTO PVC ROSC.. D=25MM (3/4')</v>
      </c>
      <c r="C622" s="90">
        <f>'Item 20 Lista de Peças c Sinapi'!D590</f>
        <v>0.67</v>
      </c>
      <c r="D622" s="216" t="str">
        <f>'Item 20 Lista de Peças c Sinapi'!E590</f>
        <v>un</v>
      </c>
      <c r="E622" s="216">
        <f>'Item 20 Lista de Peças c Sinapi'!F590</f>
        <v>20</v>
      </c>
      <c r="F622" s="120">
        <f t="shared" si="10"/>
        <v>13.4</v>
      </c>
    </row>
    <row r="623" spans="1:6" x14ac:dyDescent="0.25">
      <c r="A623" s="108" t="s">
        <v>1168</v>
      </c>
      <c r="B623" s="217" t="str">
        <f>'Item 20 Lista de Peças c Sinapi'!B591</f>
        <v>LUVA P/ELETRODUTO PVC ROSC.. D=32MM (1')</v>
      </c>
      <c r="C623" s="90">
        <f>'Item 20 Lista de Peças c Sinapi'!D591</f>
        <v>0.94</v>
      </c>
      <c r="D623" s="216" t="str">
        <f>'Item 20 Lista de Peças c Sinapi'!E591</f>
        <v>un</v>
      </c>
      <c r="E623" s="216">
        <f>'Item 20 Lista de Peças c Sinapi'!F591</f>
        <v>15</v>
      </c>
      <c r="F623" s="120">
        <f t="shared" si="10"/>
        <v>14.1</v>
      </c>
    </row>
    <row r="624" spans="1:6" ht="25.5" x14ac:dyDescent="0.25">
      <c r="A624" s="108" t="s">
        <v>1170</v>
      </c>
      <c r="B624" s="217" t="str">
        <f>'Item 20 Lista de Peças c Sinapi'!B592</f>
        <v>LUVA P/ELETRODUTO PVC ROSC.. D=40MM (1 1/4')</v>
      </c>
      <c r="C624" s="90">
        <f>'Item 20 Lista de Peças c Sinapi'!D592</f>
        <v>1.47</v>
      </c>
      <c r="D624" s="216" t="str">
        <f>'Item 20 Lista de Peças c Sinapi'!E592</f>
        <v>un</v>
      </c>
      <c r="E624" s="216">
        <f>'Item 20 Lista de Peças c Sinapi'!F592</f>
        <v>20</v>
      </c>
      <c r="F624" s="120">
        <f t="shared" si="10"/>
        <v>29.4</v>
      </c>
    </row>
    <row r="625" spans="1:6" x14ac:dyDescent="0.25">
      <c r="A625" s="108" t="s">
        <v>1172</v>
      </c>
      <c r="B625" s="217" t="str">
        <f>'Item 20 Lista de Peças c Sinapi'!B593</f>
        <v>LUVA P/ELETRODUTO PVC ROSC.. D=60MM (2')</v>
      </c>
      <c r="C625" s="90">
        <f>'Item 20 Lista de Peças c Sinapi'!D593</f>
        <v>2.93</v>
      </c>
      <c r="D625" s="216" t="str">
        <f>'Item 20 Lista de Peças c Sinapi'!E593</f>
        <v>un</v>
      </c>
      <c r="E625" s="216">
        <f>'Item 20 Lista de Peças c Sinapi'!F593</f>
        <v>10</v>
      </c>
      <c r="F625" s="120">
        <f t="shared" si="10"/>
        <v>29.3</v>
      </c>
    </row>
    <row r="626" spans="1:6" ht="25.5" x14ac:dyDescent="0.25">
      <c r="A626" s="108" t="s">
        <v>1174</v>
      </c>
      <c r="B626" s="217" t="str">
        <f>'Item 20 Lista de Peças c Sinapi'!B594</f>
        <v>LUVA P/ELETRODUTO PVC ROSC.. D=75MM (2 1/2')</v>
      </c>
      <c r="C626" s="90">
        <f>'Item 20 Lista de Peças c Sinapi'!D594</f>
        <v>6.51</v>
      </c>
      <c r="D626" s="216" t="str">
        <f>'Item 20 Lista de Peças c Sinapi'!E594</f>
        <v>un</v>
      </c>
      <c r="E626" s="216">
        <f>'Item 20 Lista de Peças c Sinapi'!F594</f>
        <v>5</v>
      </c>
      <c r="F626" s="120">
        <f t="shared" si="10"/>
        <v>32.549999999999997</v>
      </c>
    </row>
    <row r="627" spans="1:6" x14ac:dyDescent="0.25">
      <c r="A627" s="108" t="s">
        <v>1176</v>
      </c>
      <c r="B627" s="217" t="str">
        <f>'Item 20 Lista de Peças c Sinapi'!B595</f>
        <v>LUVA P/ELETRODUTO PVC ROSC.. D=85MM (3')</v>
      </c>
      <c r="C627" s="90">
        <f>'Item 20 Lista de Peças c Sinapi'!D595</f>
        <v>8.75</v>
      </c>
      <c r="D627" s="216" t="str">
        <f>'Item 20 Lista de Peças c Sinapi'!E595</f>
        <v>un</v>
      </c>
      <c r="E627" s="216">
        <f>'Item 20 Lista de Peças c Sinapi'!F595</f>
        <v>5</v>
      </c>
      <c r="F627" s="120">
        <f t="shared" si="10"/>
        <v>43.75</v>
      </c>
    </row>
    <row r="628" spans="1:6" x14ac:dyDescent="0.25">
      <c r="A628" s="108" t="s">
        <v>1178</v>
      </c>
      <c r="B628" s="217" t="str">
        <f>'Item 20 Lista de Peças c Sinapi'!B596</f>
        <v>LUVA PVC BRANCO ROSC. D=1 1/2' (50MM)</v>
      </c>
      <c r="C628" s="90">
        <f>'Item 20 Lista de Peças c Sinapi'!D596</f>
        <v>4.95</v>
      </c>
      <c r="D628" s="216" t="str">
        <f>'Item 20 Lista de Peças c Sinapi'!E596</f>
        <v>un</v>
      </c>
      <c r="E628" s="216">
        <f>'Item 20 Lista de Peças c Sinapi'!F596</f>
        <v>5</v>
      </c>
      <c r="F628" s="120">
        <f t="shared" si="10"/>
        <v>24.75</v>
      </c>
    </row>
    <row r="629" spans="1:6" x14ac:dyDescent="0.25">
      <c r="A629" s="108" t="s">
        <v>1180</v>
      </c>
      <c r="B629" s="217" t="str">
        <f>'Item 20 Lista de Peças c Sinapi'!B597</f>
        <v>LUVA PVC BRANCO ROSC. D=1 1/4' (40MM)</v>
      </c>
      <c r="C629" s="90">
        <f>'Item 20 Lista de Peças c Sinapi'!D597</f>
        <v>4.5199999999999996</v>
      </c>
      <c r="D629" s="216" t="str">
        <f>'Item 20 Lista de Peças c Sinapi'!E597</f>
        <v>un</v>
      </c>
      <c r="E629" s="216">
        <f>'Item 20 Lista de Peças c Sinapi'!F597</f>
        <v>5</v>
      </c>
      <c r="F629" s="120">
        <f t="shared" si="10"/>
        <v>22.6</v>
      </c>
    </row>
    <row r="630" spans="1:6" x14ac:dyDescent="0.25">
      <c r="A630" s="108" t="s">
        <v>1182</v>
      </c>
      <c r="B630" s="217" t="str">
        <f>'Item 20 Lista de Peças c Sinapi'!B598</f>
        <v>LUVA PVC BRANCO ROSC. D=2' (60MM)</v>
      </c>
      <c r="C630" s="90">
        <f>'Item 20 Lista de Peças c Sinapi'!D598</f>
        <v>9.99</v>
      </c>
      <c r="D630" s="216" t="str">
        <f>'Item 20 Lista de Peças c Sinapi'!E598</f>
        <v>un</v>
      </c>
      <c r="E630" s="216">
        <f>'Item 20 Lista de Peças c Sinapi'!F598</f>
        <v>5</v>
      </c>
      <c r="F630" s="120">
        <f t="shared" si="10"/>
        <v>49.95</v>
      </c>
    </row>
    <row r="631" spans="1:6" x14ac:dyDescent="0.25">
      <c r="A631" s="108" t="s">
        <v>1184</v>
      </c>
      <c r="B631" s="217" t="str">
        <f>'Item 20 Lista de Peças c Sinapi'!B599</f>
        <v>LUVA PVC BRANCO ROSC. D=2 1/2' (75MM)</v>
      </c>
      <c r="C631" s="90">
        <f>'Item 20 Lista de Peças c Sinapi'!D599</f>
        <v>15.67</v>
      </c>
      <c r="D631" s="216" t="str">
        <f>'Item 20 Lista de Peças c Sinapi'!E599</f>
        <v>un</v>
      </c>
      <c r="E631" s="216">
        <f>'Item 20 Lista de Peças c Sinapi'!F599</f>
        <v>5</v>
      </c>
      <c r="F631" s="120">
        <f t="shared" si="10"/>
        <v>78.349999999999994</v>
      </c>
    </row>
    <row r="632" spans="1:6" x14ac:dyDescent="0.25">
      <c r="A632" s="108" t="s">
        <v>1186</v>
      </c>
      <c r="B632" s="217" t="str">
        <f>'Item 20 Lista de Peças c Sinapi'!B600</f>
        <v>LUVA PVC C/ROSCA P/AGUA FRIA PREDIAL 1"</v>
      </c>
      <c r="C632" s="90">
        <f>'Item 20 Lista de Peças c Sinapi'!D600</f>
        <v>2.61</v>
      </c>
      <c r="D632" s="216" t="str">
        <f>'Item 20 Lista de Peças c Sinapi'!E600</f>
        <v>un</v>
      </c>
      <c r="E632" s="216">
        <f>'Item 20 Lista de Peças c Sinapi'!F600</f>
        <v>10</v>
      </c>
      <c r="F632" s="120">
        <f t="shared" si="10"/>
        <v>26.1</v>
      </c>
    </row>
    <row r="633" spans="1:6" x14ac:dyDescent="0.25">
      <c r="A633" s="108" t="s">
        <v>1188</v>
      </c>
      <c r="B633" s="217" t="str">
        <f>'Item 20 Lista de Peças c Sinapi'!B601</f>
        <v>LUVA PVC C/ROSCA P/AGUA FRIA PREDIAL 1/2"</v>
      </c>
      <c r="C633" s="90">
        <f>'Item 20 Lista de Peças c Sinapi'!D601</f>
        <v>1.04</v>
      </c>
      <c r="D633" s="216" t="str">
        <f>'Item 20 Lista de Peças c Sinapi'!E601</f>
        <v>un</v>
      </c>
      <c r="E633" s="216">
        <f>'Item 20 Lista de Peças c Sinapi'!F601</f>
        <v>10</v>
      </c>
      <c r="F633" s="120">
        <f t="shared" si="10"/>
        <v>10.4</v>
      </c>
    </row>
    <row r="634" spans="1:6" x14ac:dyDescent="0.25">
      <c r="A634" s="108" t="s">
        <v>1190</v>
      </c>
      <c r="B634" s="217" t="str">
        <f>'Item 20 Lista de Peças c Sinapi'!B602</f>
        <v>LUVA PVC C/ROSCA P/AGUA FRIA PREDIAL 3/4"</v>
      </c>
      <c r="C634" s="90">
        <f>'Item 20 Lista de Peças c Sinapi'!D602</f>
        <v>1.55</v>
      </c>
      <c r="D634" s="216" t="str">
        <f>'Item 20 Lista de Peças c Sinapi'!E602</f>
        <v>un</v>
      </c>
      <c r="E634" s="216">
        <f>'Item 20 Lista de Peças c Sinapi'!F602</f>
        <v>10</v>
      </c>
      <c r="F634" s="120">
        <f t="shared" si="10"/>
        <v>15.5</v>
      </c>
    </row>
    <row r="635" spans="1:6" x14ac:dyDescent="0.25">
      <c r="A635" s="108" t="s">
        <v>1192</v>
      </c>
      <c r="B635" s="217" t="str">
        <f>'Item 20 Lista de Peças c Sinapi'!B603</f>
        <v>LUVA PVC SOLD P/AGUA FRIA PREDIAL 20 MM</v>
      </c>
      <c r="C635" s="90">
        <f>'Item 20 Lista de Peças c Sinapi'!D603</f>
        <v>0.43</v>
      </c>
      <c r="D635" s="216" t="str">
        <f>'Item 20 Lista de Peças c Sinapi'!E603</f>
        <v>un</v>
      </c>
      <c r="E635" s="216">
        <f>'Item 20 Lista de Peças c Sinapi'!F603</f>
        <v>20</v>
      </c>
      <c r="F635" s="120">
        <f t="shared" si="10"/>
        <v>8.6</v>
      </c>
    </row>
    <row r="636" spans="1:6" x14ac:dyDescent="0.25">
      <c r="A636" s="108" t="s">
        <v>1194</v>
      </c>
      <c r="B636" s="217" t="str">
        <f>'Item 20 Lista de Peças c Sinapi'!B604</f>
        <v>LUVA PVC SOLD P/AGUA FRIA PREDIAL 25 MM</v>
      </c>
      <c r="C636" s="90">
        <f>'Item 20 Lista de Peças c Sinapi'!D604</f>
        <v>0.53</v>
      </c>
      <c r="D636" s="216" t="str">
        <f>'Item 20 Lista de Peças c Sinapi'!E604</f>
        <v>un</v>
      </c>
      <c r="E636" s="216">
        <f>'Item 20 Lista de Peças c Sinapi'!F604</f>
        <v>20</v>
      </c>
      <c r="F636" s="120">
        <f t="shared" si="10"/>
        <v>10.6</v>
      </c>
    </row>
    <row r="637" spans="1:6" x14ac:dyDescent="0.25">
      <c r="A637" s="108" t="s">
        <v>1196</v>
      </c>
      <c r="B637" s="217" t="str">
        <f>'Item 20 Lista de Peças c Sinapi'!B605</f>
        <v>LUVA PVC SOLD P/AGUA FRIA PREDIAL 32 MM</v>
      </c>
      <c r="C637" s="90">
        <f>'Item 20 Lista de Peças c Sinapi'!D605</f>
        <v>1.29</v>
      </c>
      <c r="D637" s="216" t="str">
        <f>'Item 20 Lista de Peças c Sinapi'!E605</f>
        <v>un</v>
      </c>
      <c r="E637" s="216">
        <f>'Item 20 Lista de Peças c Sinapi'!F605</f>
        <v>10</v>
      </c>
      <c r="F637" s="120">
        <f t="shared" si="10"/>
        <v>12.9</v>
      </c>
    </row>
    <row r="638" spans="1:6" x14ac:dyDescent="0.25">
      <c r="A638" s="108" t="s">
        <v>1198</v>
      </c>
      <c r="B638" s="217" t="str">
        <f>'Item 20 Lista de Peças c Sinapi'!B606</f>
        <v>LUVA PVC SOLD P/AGUA FRIA PREDIAL 40 MM</v>
      </c>
      <c r="C638" s="90">
        <f>'Item 20 Lista de Peças c Sinapi'!D606</f>
        <v>2.64</v>
      </c>
      <c r="D638" s="216" t="str">
        <f>'Item 20 Lista de Peças c Sinapi'!E606</f>
        <v>un</v>
      </c>
      <c r="E638" s="216">
        <f>'Item 20 Lista de Peças c Sinapi'!F606</f>
        <v>10</v>
      </c>
      <c r="F638" s="120">
        <f t="shared" si="10"/>
        <v>26.4</v>
      </c>
    </row>
    <row r="639" spans="1:6" x14ac:dyDescent="0.25">
      <c r="A639" s="108" t="s">
        <v>1200</v>
      </c>
      <c r="B639" s="217" t="str">
        <f>'Item 20 Lista de Peças c Sinapi'!B607</f>
        <v>LUVA PVC SOLD P/AGUA FRIA PREDIAL 50 MM</v>
      </c>
      <c r="C639" s="90">
        <f>'Item 20 Lista de Peças c Sinapi'!D607</f>
        <v>3.1</v>
      </c>
      <c r="D639" s="216" t="str">
        <f>'Item 20 Lista de Peças c Sinapi'!E607</f>
        <v>un</v>
      </c>
      <c r="E639" s="216">
        <f>'Item 20 Lista de Peças c Sinapi'!F607</f>
        <v>5</v>
      </c>
      <c r="F639" s="120">
        <f t="shared" si="10"/>
        <v>15.5</v>
      </c>
    </row>
    <row r="640" spans="1:6" x14ac:dyDescent="0.25">
      <c r="A640" s="108" t="s">
        <v>1202</v>
      </c>
      <c r="B640" s="217" t="str">
        <f>'Item 20 Lista de Peças c Sinapi'!B608</f>
        <v>LUVA PVC SOLD. MARROM D=20MM  (1/2')</v>
      </c>
      <c r="C640" s="90">
        <f>'Item 20 Lista de Peças c Sinapi'!D608</f>
        <v>0.91</v>
      </c>
      <c r="D640" s="216" t="str">
        <f>'Item 20 Lista de Peças c Sinapi'!E608</f>
        <v>un</v>
      </c>
      <c r="E640" s="216">
        <f>'Item 20 Lista de Peças c Sinapi'!F608</f>
        <v>5</v>
      </c>
      <c r="F640" s="120">
        <f t="shared" si="10"/>
        <v>4.55</v>
      </c>
    </row>
    <row r="641" spans="1:6" x14ac:dyDescent="0.25">
      <c r="A641" s="108" t="s">
        <v>1204</v>
      </c>
      <c r="B641" s="217" t="str">
        <f>'Item 20 Lista de Peças c Sinapi'!B609</f>
        <v>LUVA PVC SOLD. MARROM D=25MM  (3/4')</v>
      </c>
      <c r="C641" s="90">
        <f>'Item 20 Lista de Peças c Sinapi'!D609</f>
        <v>1.0900000000000001</v>
      </c>
      <c r="D641" s="216" t="str">
        <f>'Item 20 Lista de Peças c Sinapi'!E609</f>
        <v>un</v>
      </c>
      <c r="E641" s="216">
        <f>'Item 20 Lista de Peças c Sinapi'!F609</f>
        <v>5</v>
      </c>
      <c r="F641" s="120">
        <f t="shared" si="10"/>
        <v>5.45</v>
      </c>
    </row>
    <row r="642" spans="1:6" x14ac:dyDescent="0.25">
      <c r="A642" s="108" t="s">
        <v>1206</v>
      </c>
      <c r="B642" s="217" t="str">
        <f>'Item 20 Lista de Peças c Sinapi'!B610</f>
        <v>LUVA PVC SOLD. MARROM D=32MM  (1')</v>
      </c>
      <c r="C642" s="90">
        <f>'Item 20 Lista de Peças c Sinapi'!D610</f>
        <v>3.6</v>
      </c>
      <c r="D642" s="216" t="str">
        <f>'Item 20 Lista de Peças c Sinapi'!E610</f>
        <v>un</v>
      </c>
      <c r="E642" s="216">
        <f>'Item 20 Lista de Peças c Sinapi'!F610</f>
        <v>10</v>
      </c>
      <c r="F642" s="120">
        <f t="shared" si="10"/>
        <v>36</v>
      </c>
    </row>
    <row r="643" spans="1:6" x14ac:dyDescent="0.25">
      <c r="A643" s="108" t="s">
        <v>1208</v>
      </c>
      <c r="B643" s="217" t="str">
        <f>'Item 20 Lista de Peças c Sinapi'!B611</f>
        <v>LUVA PVC SOLD. MARROM D=40MM  (1 1/4')</v>
      </c>
      <c r="C643" s="90">
        <f>'Item 20 Lista de Peças c Sinapi'!D611</f>
        <v>7.98</v>
      </c>
      <c r="D643" s="216" t="str">
        <f>'Item 20 Lista de Peças c Sinapi'!E611</f>
        <v>un</v>
      </c>
      <c r="E643" s="216">
        <f>'Item 20 Lista de Peças c Sinapi'!F611</f>
        <v>10</v>
      </c>
      <c r="F643" s="120">
        <f t="shared" si="10"/>
        <v>79.8</v>
      </c>
    </row>
    <row r="644" spans="1:6" x14ac:dyDescent="0.25">
      <c r="A644" s="108" t="s">
        <v>1210</v>
      </c>
      <c r="B644" s="217" t="str">
        <f>'Item 20 Lista de Peças c Sinapi'!B612</f>
        <v>LUVA PVC SOLD. MARROM D=50MM  (1 1/2')</v>
      </c>
      <c r="C644" s="90">
        <f>'Item 20 Lista de Peças c Sinapi'!D612</f>
        <v>16.579999999999998</v>
      </c>
      <c r="D644" s="216" t="str">
        <f>'Item 20 Lista de Peças c Sinapi'!E612</f>
        <v>un</v>
      </c>
      <c r="E644" s="216">
        <f>'Item 20 Lista de Peças c Sinapi'!F612</f>
        <v>10</v>
      </c>
      <c r="F644" s="120">
        <f t="shared" si="10"/>
        <v>165.8</v>
      </c>
    </row>
    <row r="645" spans="1:6" x14ac:dyDescent="0.25">
      <c r="A645" s="108" t="s">
        <v>1212</v>
      </c>
      <c r="B645" s="217" t="str">
        <f>'Item 20 Lista de Peças c Sinapi'!B613</f>
        <v>LUVA PVC SOLD. MARROM D=60MM  (2')</v>
      </c>
      <c r="C645" s="90">
        <f>'Item 20 Lista de Peças c Sinapi'!D613</f>
        <v>8.1</v>
      </c>
      <c r="D645" s="216" t="str">
        <f>'Item 20 Lista de Peças c Sinapi'!E613</f>
        <v>un</v>
      </c>
      <c r="E645" s="216">
        <f>'Item 20 Lista de Peças c Sinapi'!F613</f>
        <v>5</v>
      </c>
      <c r="F645" s="120">
        <f t="shared" si="10"/>
        <v>40.5</v>
      </c>
    </row>
    <row r="646" spans="1:6" x14ac:dyDescent="0.25">
      <c r="A646" s="108" t="s">
        <v>1214</v>
      </c>
      <c r="B646" s="217" t="str">
        <f>'Item 20 Lista de Peças c Sinapi'!B614</f>
        <v>LUVA PVC SOLD. MARROM D=75MM  (2 1/2')</v>
      </c>
      <c r="C646" s="90">
        <f>'Item 20 Lista de Peças c Sinapi'!D614</f>
        <v>14.08</v>
      </c>
      <c r="D646" s="216" t="str">
        <f>'Item 20 Lista de Peças c Sinapi'!E614</f>
        <v>un</v>
      </c>
      <c r="E646" s="216">
        <f>'Item 20 Lista de Peças c Sinapi'!F614</f>
        <v>10</v>
      </c>
      <c r="F646" s="120">
        <f t="shared" si="10"/>
        <v>140.80000000000001</v>
      </c>
    </row>
    <row r="647" spans="1:6" x14ac:dyDescent="0.25">
      <c r="A647" s="108" t="s">
        <v>1216</v>
      </c>
      <c r="B647" s="217" t="str">
        <f>'Item 20 Lista de Peças c Sinapi'!B615</f>
        <v>LUVA PVC SOLD./ROSCA. D=20X1/2´´</v>
      </c>
      <c r="C647" s="90">
        <f>'Item 20 Lista de Peças c Sinapi'!D615</f>
        <v>0.91</v>
      </c>
      <c r="D647" s="216" t="str">
        <f>'Item 20 Lista de Peças c Sinapi'!E615</f>
        <v>un</v>
      </c>
      <c r="E647" s="216">
        <f>'Item 20 Lista de Peças c Sinapi'!F615</f>
        <v>10</v>
      </c>
      <c r="F647" s="120">
        <f t="shared" si="10"/>
        <v>9.1</v>
      </c>
    </row>
    <row r="648" spans="1:6" x14ac:dyDescent="0.25">
      <c r="A648" s="108" t="s">
        <v>1218</v>
      </c>
      <c r="B648" s="217" t="str">
        <f>'Item 20 Lista de Peças c Sinapi'!B616</f>
        <v>LUVA PVC SOLD./ROSCA. D=25X1/2'</v>
      </c>
      <c r="C648" s="90">
        <f>'Item 20 Lista de Peças c Sinapi'!D616</f>
        <v>1.0900000000000001</v>
      </c>
      <c r="D648" s="216" t="str">
        <f>'Item 20 Lista de Peças c Sinapi'!E616</f>
        <v>un</v>
      </c>
      <c r="E648" s="216">
        <f>'Item 20 Lista de Peças c Sinapi'!F616</f>
        <v>10</v>
      </c>
      <c r="F648" s="120">
        <f t="shared" si="10"/>
        <v>10.9</v>
      </c>
    </row>
    <row r="649" spans="1:6" x14ac:dyDescent="0.25">
      <c r="A649" s="108" t="s">
        <v>1220</v>
      </c>
      <c r="B649" s="217" t="str">
        <f>'Item 20 Lista de Peças c Sinapi'!B617</f>
        <v>LUVA PVC SOLD./ROSCA. D=25X3/4'</v>
      </c>
      <c r="C649" s="90">
        <f>'Item 20 Lista de Peças c Sinapi'!D617</f>
        <v>4.5599999999999996</v>
      </c>
      <c r="D649" s="216" t="str">
        <f>'Item 20 Lista de Peças c Sinapi'!E617</f>
        <v>un</v>
      </c>
      <c r="E649" s="216">
        <f>'Item 20 Lista de Peças c Sinapi'!F617</f>
        <v>10</v>
      </c>
      <c r="F649" s="120">
        <f t="shared" si="10"/>
        <v>45.6</v>
      </c>
    </row>
    <row r="650" spans="1:6" x14ac:dyDescent="0.25">
      <c r="A650" s="108" t="s">
        <v>1222</v>
      </c>
      <c r="B650" s="217" t="str">
        <f>'Item 20 Lista de Peças c Sinapi'!B618</f>
        <v>LUVA PVC SOLD./ROSCA. D=32X1'</v>
      </c>
      <c r="C650" s="90">
        <f>'Item 20 Lista de Peças c Sinapi'!D618</f>
        <v>3.6</v>
      </c>
      <c r="D650" s="216" t="str">
        <f>'Item 20 Lista de Peças c Sinapi'!E618</f>
        <v>un</v>
      </c>
      <c r="E650" s="216">
        <f>'Item 20 Lista de Peças c Sinapi'!F618</f>
        <v>5</v>
      </c>
      <c r="F650" s="120">
        <f t="shared" si="10"/>
        <v>18</v>
      </c>
    </row>
    <row r="651" spans="1:6" x14ac:dyDescent="0.25">
      <c r="A651" s="108" t="s">
        <v>1224</v>
      </c>
      <c r="B651" s="217" t="str">
        <f>'Item 20 Lista de Peças c Sinapi'!B619</f>
        <v>LUVA PVC SOLD./ROSCA. D=40X1 1/4'</v>
      </c>
      <c r="C651" s="90">
        <f>'Item 20 Lista de Peças c Sinapi'!D619</f>
        <v>7.98</v>
      </c>
      <c r="D651" s="216" t="str">
        <f>'Item 20 Lista de Peças c Sinapi'!E619</f>
        <v>un</v>
      </c>
      <c r="E651" s="216">
        <f>'Item 20 Lista de Peças c Sinapi'!F619</f>
        <v>5</v>
      </c>
      <c r="F651" s="120">
        <f t="shared" si="10"/>
        <v>39.9</v>
      </c>
    </row>
    <row r="652" spans="1:6" x14ac:dyDescent="0.25">
      <c r="A652" s="108" t="s">
        <v>1226</v>
      </c>
      <c r="B652" s="217" t="str">
        <f>'Item 20 Lista de Peças c Sinapi'!B620</f>
        <v>LUVA PVC SOLD./ROSCA. D=50X1 1/2'</v>
      </c>
      <c r="C652" s="90">
        <f>'Item 20 Lista de Peças c Sinapi'!D620</f>
        <v>16.579999999999998</v>
      </c>
      <c r="D652" s="216" t="str">
        <f>'Item 20 Lista de Peças c Sinapi'!E620</f>
        <v>un</v>
      </c>
      <c r="E652" s="216">
        <f>'Item 20 Lista de Peças c Sinapi'!F620</f>
        <v>5</v>
      </c>
      <c r="F652" s="120">
        <f t="shared" si="10"/>
        <v>82.9</v>
      </c>
    </row>
    <row r="653" spans="1:6" ht="25.5" x14ac:dyDescent="0.25">
      <c r="A653" s="108" t="s">
        <v>1228</v>
      </c>
      <c r="B653" s="217" t="str">
        <f>'Item 20 Lista de Peças c Sinapi'!B621</f>
        <v>LUVA RED. PVC SOLD. MARROM D=25X20MM (3/4X1/2')</v>
      </c>
      <c r="C653" s="90">
        <f>'Item 20 Lista de Peças c Sinapi'!D621</f>
        <v>0.86</v>
      </c>
      <c r="D653" s="216" t="str">
        <f>'Item 20 Lista de Peças c Sinapi'!E621</f>
        <v>un</v>
      </c>
      <c r="E653" s="216">
        <f>'Item 20 Lista de Peças c Sinapi'!F621</f>
        <v>10</v>
      </c>
      <c r="F653" s="120">
        <f t="shared" si="10"/>
        <v>8.6</v>
      </c>
    </row>
    <row r="654" spans="1:6" ht="25.5" x14ac:dyDescent="0.25">
      <c r="A654" s="108" t="s">
        <v>1230</v>
      </c>
      <c r="B654" s="217" t="str">
        <f>'Item 20 Lista de Peças c Sinapi'!B622</f>
        <v>LUVA RED. PVC SOLD. MARROM D=32X25MM (1X3/4')</v>
      </c>
      <c r="C654" s="90">
        <f>'Item 20 Lista de Peças c Sinapi'!D622</f>
        <v>2.48</v>
      </c>
      <c r="D654" s="216" t="str">
        <f>'Item 20 Lista de Peças c Sinapi'!E622</f>
        <v>un</v>
      </c>
      <c r="E654" s="216">
        <f>'Item 20 Lista de Peças c Sinapi'!F622</f>
        <v>10</v>
      </c>
      <c r="F654" s="120">
        <f t="shared" si="10"/>
        <v>24.8</v>
      </c>
    </row>
    <row r="655" spans="1:6" ht="25.5" x14ac:dyDescent="0.25">
      <c r="A655" s="108" t="s">
        <v>1232</v>
      </c>
      <c r="B655" s="217" t="str">
        <f>'Item 20 Lista de Peças c Sinapi'!B623</f>
        <v>LUVA RED. PVC SOLD. MARROM D=40X32MM (1 1/4X1')</v>
      </c>
      <c r="C655" s="90">
        <f>'Item 20 Lista de Peças c Sinapi'!D623</f>
        <v>3.02</v>
      </c>
      <c r="D655" s="216" t="str">
        <f>'Item 20 Lista de Peças c Sinapi'!E623</f>
        <v>un</v>
      </c>
      <c r="E655" s="216">
        <f>'Item 20 Lista de Peças c Sinapi'!F623</f>
        <v>5</v>
      </c>
      <c r="F655" s="120">
        <f t="shared" si="10"/>
        <v>15.1</v>
      </c>
    </row>
    <row r="656" spans="1:6" ht="25.5" x14ac:dyDescent="0.25">
      <c r="A656" s="108" t="s">
        <v>1234</v>
      </c>
      <c r="B656" s="217" t="str">
        <f>'Item 20 Lista de Peças c Sinapi'!B624</f>
        <v>LUVA RED. PVC SOLD. MARROM D=60X50MM ( 2 1/2X2')</v>
      </c>
      <c r="C656" s="90">
        <f>'Item 20 Lista de Peças c Sinapi'!D624</f>
        <v>7.78</v>
      </c>
      <c r="D656" s="216" t="str">
        <f>'Item 20 Lista de Peças c Sinapi'!E624</f>
        <v>un</v>
      </c>
      <c r="E656" s="216">
        <f>'Item 20 Lista de Peças c Sinapi'!F624</f>
        <v>5</v>
      </c>
      <c r="F656" s="120">
        <f t="shared" si="10"/>
        <v>38.9</v>
      </c>
    </row>
    <row r="657" spans="1:6" ht="25.5" x14ac:dyDescent="0.25">
      <c r="A657" s="108" t="s">
        <v>1236</v>
      </c>
      <c r="B657" s="217" t="str">
        <f>'Item 20 Lista de Peças c Sinapi'!B625</f>
        <v>LUVA REDUÇÃO PVC AZUL BUCHA DE LATÃO. 20MMX1/2´´</v>
      </c>
      <c r="C657" s="90">
        <f>'Item 20 Lista de Peças c Sinapi'!D625</f>
        <v>3.45</v>
      </c>
      <c r="D657" s="216" t="str">
        <f>'Item 20 Lista de Peças c Sinapi'!E625</f>
        <v>un</v>
      </c>
      <c r="E657" s="216">
        <f>'Item 20 Lista de Peças c Sinapi'!F625</f>
        <v>10</v>
      </c>
      <c r="F657" s="120">
        <f t="shared" si="10"/>
        <v>34.5</v>
      </c>
    </row>
    <row r="658" spans="1:6" ht="25.5" x14ac:dyDescent="0.25">
      <c r="A658" s="108" t="s">
        <v>1238</v>
      </c>
      <c r="B658" s="217" t="str">
        <f>'Item 20 Lista de Peças c Sinapi'!B626</f>
        <v>LUVA REDUÇÃO PVC AZUL BUCHA DE LATÃO. 25MMX1/2´´</v>
      </c>
      <c r="C658" s="90">
        <f>'Item 20 Lista de Peças c Sinapi'!D626</f>
        <v>3.67</v>
      </c>
      <c r="D658" s="216" t="str">
        <f>'Item 20 Lista de Peças c Sinapi'!E626</f>
        <v>un</v>
      </c>
      <c r="E658" s="216">
        <f>'Item 20 Lista de Peças c Sinapi'!F626</f>
        <v>10</v>
      </c>
      <c r="F658" s="120">
        <f t="shared" si="10"/>
        <v>36.700000000000003</v>
      </c>
    </row>
    <row r="659" spans="1:6" ht="25.5" x14ac:dyDescent="0.25">
      <c r="A659" s="108" t="s">
        <v>1240</v>
      </c>
      <c r="B659" s="217" t="str">
        <f>'Item 20 Lista de Peças c Sinapi'!B627</f>
        <v>LUVA REDUÇÃO PVC AZUL BUCHA DE LATÃO. 25MMX3/4´´</v>
      </c>
      <c r="C659" s="90">
        <f>'Item 20 Lista de Peças c Sinapi'!D627</f>
        <v>4.5599999999999996</v>
      </c>
      <c r="D659" s="216" t="str">
        <f>'Item 20 Lista de Peças c Sinapi'!E627</f>
        <v>un</v>
      </c>
      <c r="E659" s="216">
        <f>'Item 20 Lista de Peças c Sinapi'!F627</f>
        <v>10</v>
      </c>
      <c r="F659" s="120">
        <f t="shared" si="10"/>
        <v>45.6</v>
      </c>
    </row>
    <row r="660" spans="1:6" ht="25.5" x14ac:dyDescent="0.25">
      <c r="A660" s="108" t="s">
        <v>1242</v>
      </c>
      <c r="B660" s="217" t="str">
        <f>'Item 20 Lista de Peças c Sinapi'!B628</f>
        <v>LUVA REDUÇÃO PVC SOLD P/AGUA FRIA PREDIAL 25 MM X 20 MM</v>
      </c>
      <c r="C660" s="90">
        <f>'Item 20 Lista de Peças c Sinapi'!D628</f>
        <v>0.86</v>
      </c>
      <c r="D660" s="216" t="str">
        <f>'Item 20 Lista de Peças c Sinapi'!E628</f>
        <v>un</v>
      </c>
      <c r="E660" s="216">
        <f>'Item 20 Lista de Peças c Sinapi'!F628</f>
        <v>10</v>
      </c>
      <c r="F660" s="120">
        <f t="shared" si="10"/>
        <v>8.6</v>
      </c>
    </row>
    <row r="661" spans="1:6" ht="25.5" x14ac:dyDescent="0.25">
      <c r="A661" s="108" t="s">
        <v>1244</v>
      </c>
      <c r="B661" s="217" t="str">
        <f>'Item 20 Lista de Peças c Sinapi'!B629</f>
        <v>LUVA REDUÇÃO PVC SOLD P/AGUA FRIA PREDIAL 32 MM X 25 MM</v>
      </c>
      <c r="C661" s="90">
        <f>'Item 20 Lista de Peças c Sinapi'!D629</f>
        <v>2.48</v>
      </c>
      <c r="D661" s="216" t="str">
        <f>'Item 20 Lista de Peças c Sinapi'!E629</f>
        <v>un</v>
      </c>
      <c r="E661" s="216">
        <f>'Item 20 Lista de Peças c Sinapi'!F629</f>
        <v>5</v>
      </c>
      <c r="F661" s="120">
        <f t="shared" si="10"/>
        <v>12.4</v>
      </c>
    </row>
    <row r="662" spans="1:6" ht="25.5" x14ac:dyDescent="0.25">
      <c r="A662" s="108" t="s">
        <v>1246</v>
      </c>
      <c r="B662" s="217" t="str">
        <f>'Item 20 Lista de Peças c Sinapi'!B630</f>
        <v>LUVA REDUÇÃO PVC SOLD P/AGUA FRIA PREDIAL 40 MM X 32 MM</v>
      </c>
      <c r="C662" s="90">
        <f>'Item 20 Lista de Peças c Sinapi'!D630</f>
        <v>3.02</v>
      </c>
      <c r="D662" s="216" t="str">
        <f>'Item 20 Lista de Peças c Sinapi'!E630</f>
        <v>un</v>
      </c>
      <c r="E662" s="216">
        <f>'Item 20 Lista de Peças c Sinapi'!F630</f>
        <v>5</v>
      </c>
      <c r="F662" s="120">
        <f t="shared" si="10"/>
        <v>15.1</v>
      </c>
    </row>
    <row r="663" spans="1:6" ht="25.5" x14ac:dyDescent="0.25">
      <c r="A663" s="108" t="s">
        <v>1248</v>
      </c>
      <c r="B663" s="217" t="str">
        <f>'Item 20 Lista de Peças c Sinapi'!B631</f>
        <v>LUVA SIMPLES PVC BRANCO P/ESGOTO 100MM  (4')</v>
      </c>
      <c r="C663" s="90">
        <f>'Item 20 Lista de Peças c Sinapi'!D631</f>
        <v>3.57</v>
      </c>
      <c r="D663" s="216" t="str">
        <f>'Item 20 Lista de Peças c Sinapi'!E631</f>
        <v>un</v>
      </c>
      <c r="E663" s="216">
        <f>'Item 20 Lista de Peças c Sinapi'!F631</f>
        <v>5</v>
      </c>
      <c r="F663" s="120">
        <f t="shared" si="10"/>
        <v>17.850000000000001</v>
      </c>
    </row>
    <row r="664" spans="1:6" ht="25.5" x14ac:dyDescent="0.25">
      <c r="A664" s="108" t="s">
        <v>1250</v>
      </c>
      <c r="B664" s="217" t="str">
        <f>'Item 20 Lista de Peças c Sinapi'!B632</f>
        <v>LUVA SIMPLES PVC BRANCO P/ESGOTO 150MM  (6')</v>
      </c>
      <c r="C664" s="90">
        <f>'Item 20 Lista de Peças c Sinapi'!D632</f>
        <v>17.3</v>
      </c>
      <c r="D664" s="216" t="str">
        <f>'Item 20 Lista de Peças c Sinapi'!E632</f>
        <v>un</v>
      </c>
      <c r="E664" s="216">
        <f>'Item 20 Lista de Peças c Sinapi'!F632</f>
        <v>5</v>
      </c>
      <c r="F664" s="120">
        <f t="shared" si="10"/>
        <v>86.5</v>
      </c>
    </row>
    <row r="665" spans="1:6" x14ac:dyDescent="0.25">
      <c r="A665" s="108" t="s">
        <v>1252</v>
      </c>
      <c r="B665" s="217" t="str">
        <f>'Item 20 Lista de Peças c Sinapi'!B633</f>
        <v>LUVA SIMPLES PVC BRANCO P/ESGOTO 40MM</v>
      </c>
      <c r="C665" s="90">
        <f>'Item 20 Lista de Peças c Sinapi'!D633</f>
        <v>0.74</v>
      </c>
      <c r="D665" s="216" t="str">
        <f>'Item 20 Lista de Peças c Sinapi'!E633</f>
        <v>un</v>
      </c>
      <c r="E665" s="216">
        <f>'Item 20 Lista de Peças c Sinapi'!F633</f>
        <v>10</v>
      </c>
      <c r="F665" s="120">
        <f t="shared" si="10"/>
        <v>7.4</v>
      </c>
    </row>
    <row r="666" spans="1:6" x14ac:dyDescent="0.25">
      <c r="A666" s="108" t="s">
        <v>1254</v>
      </c>
      <c r="B666" s="217" t="str">
        <f>'Item 20 Lista de Peças c Sinapi'!B634</f>
        <v>LUVA SIMPLES PVC BRANCO P/ESGOTO 50MM</v>
      </c>
      <c r="C666" s="90">
        <f>'Item 20 Lista de Peças c Sinapi'!D634</f>
        <v>1.62</v>
      </c>
      <c r="D666" s="216" t="str">
        <f>'Item 20 Lista de Peças c Sinapi'!E634</f>
        <v>un</v>
      </c>
      <c r="E666" s="216">
        <f>'Item 20 Lista de Peças c Sinapi'!F634</f>
        <v>10</v>
      </c>
      <c r="F666" s="120">
        <f t="shared" si="10"/>
        <v>16.2</v>
      </c>
    </row>
    <row r="667" spans="1:6" x14ac:dyDescent="0.25">
      <c r="A667" s="108" t="s">
        <v>1256</v>
      </c>
      <c r="B667" s="217" t="str">
        <f>'Item 20 Lista de Peças c Sinapi'!B635</f>
        <v>LUVA SIMPLES PVC BRANCO P/ESGOTO 75MM</v>
      </c>
      <c r="C667" s="90">
        <f>'Item 20 Lista de Peças c Sinapi'!D635</f>
        <v>3.07</v>
      </c>
      <c r="D667" s="216" t="str">
        <f>'Item 20 Lista de Peças c Sinapi'!E635</f>
        <v>un</v>
      </c>
      <c r="E667" s="216">
        <f>'Item 20 Lista de Peças c Sinapi'!F635</f>
        <v>10</v>
      </c>
      <c r="F667" s="120">
        <f t="shared" si="10"/>
        <v>30.7</v>
      </c>
    </row>
    <row r="668" spans="1:6" ht="25.5" x14ac:dyDescent="0.25">
      <c r="A668" s="108" t="s">
        <v>1258</v>
      </c>
      <c r="B668" s="217" t="str">
        <f>'Item 20 Lista de Peças c Sinapi'!B636</f>
        <v>LUVA SIMPLES PVC SERIE R P/ ESG PREDIAL DN 50MM</v>
      </c>
      <c r="C668" s="90">
        <f>'Item 20 Lista de Peças c Sinapi'!D636</f>
        <v>4.7699999999999996</v>
      </c>
      <c r="D668" s="216" t="str">
        <f>'Item 20 Lista de Peças c Sinapi'!E636</f>
        <v>un</v>
      </c>
      <c r="E668" s="216">
        <f>'Item 20 Lista de Peças c Sinapi'!F636</f>
        <v>5</v>
      </c>
      <c r="F668" s="120">
        <f t="shared" si="10"/>
        <v>23.85</v>
      </c>
    </row>
    <row r="669" spans="1:6" x14ac:dyDescent="0.25">
      <c r="A669" s="108" t="s">
        <v>1260</v>
      </c>
      <c r="B669" s="217" t="str">
        <f>'Item 20 Lista de Peças c Sinapi'!B637</f>
        <v>LUVA SIMPLES PVC SERIE R P/ESG PREDIAL 40MM</v>
      </c>
      <c r="C669" s="90">
        <f>'Item 20 Lista de Peças c Sinapi'!D637</f>
        <v>3.04</v>
      </c>
      <c r="D669" s="216" t="str">
        <f>'Item 20 Lista de Peças c Sinapi'!E637</f>
        <v>un</v>
      </c>
      <c r="E669" s="216">
        <f>'Item 20 Lista de Peças c Sinapi'!F637</f>
        <v>5</v>
      </c>
      <c r="F669" s="120">
        <f t="shared" si="10"/>
        <v>15.2</v>
      </c>
    </row>
    <row r="670" spans="1:6" x14ac:dyDescent="0.25">
      <c r="A670" s="108" t="s">
        <v>1262</v>
      </c>
      <c r="B670" s="217" t="str">
        <f>'Item 20 Lista de Peças c Sinapi'!B638</f>
        <v>LUVA SIMPLES PVC SERIE R P/ESG PREDIAL 75MM</v>
      </c>
      <c r="C670" s="90">
        <f>'Item 20 Lista de Peças c Sinapi'!D638</f>
        <v>6.75</v>
      </c>
      <c r="D670" s="216" t="str">
        <f>'Item 20 Lista de Peças c Sinapi'!E638</f>
        <v>un</v>
      </c>
      <c r="E670" s="216">
        <f>'Item 20 Lista de Peças c Sinapi'!F638</f>
        <v>5</v>
      </c>
      <c r="F670" s="120">
        <f t="shared" si="10"/>
        <v>33.75</v>
      </c>
    </row>
    <row r="671" spans="1:6" x14ac:dyDescent="0.25">
      <c r="A671" s="108" t="s">
        <v>1264</v>
      </c>
      <c r="B671" s="217" t="str">
        <f>'Item 20 Lista de Peças c Sinapi'!B639</f>
        <v xml:space="preserve">LUVA SIMPLES PVC SERIE R P/ESGOTO 150MM  </v>
      </c>
      <c r="C671" s="90">
        <f>'Item 20 Lista de Peças c Sinapi'!D639</f>
        <v>24.33</v>
      </c>
      <c r="D671" s="216" t="str">
        <f>'Item 20 Lista de Peças c Sinapi'!E639</f>
        <v>un</v>
      </c>
      <c r="E671" s="216">
        <f>'Item 20 Lista de Peças c Sinapi'!F639</f>
        <v>5</v>
      </c>
      <c r="F671" s="120">
        <f t="shared" si="10"/>
        <v>121.65</v>
      </c>
    </row>
    <row r="672" spans="1:6" ht="25.5" x14ac:dyDescent="0.25">
      <c r="A672" s="108" t="s">
        <v>1266</v>
      </c>
      <c r="B672" s="217" t="str">
        <f>'Item 20 Lista de Peças c Sinapi'!B640</f>
        <v>LUVA SOLDAVEL COM ROSCA, PVC, 25 MM X 1/2", PARA AGUA FRIA PREDIAL</v>
      </c>
      <c r="C672" s="90">
        <f>'Item 20 Lista de Peças c Sinapi'!D640</f>
        <v>1.1599999999999999</v>
      </c>
      <c r="D672" s="216" t="str">
        <f>'Item 20 Lista de Peças c Sinapi'!E640</f>
        <v>un</v>
      </c>
      <c r="E672" s="216">
        <f>'Item 20 Lista de Peças c Sinapi'!F640</f>
        <v>5</v>
      </c>
      <c r="F672" s="120">
        <f t="shared" si="10"/>
        <v>5.8</v>
      </c>
    </row>
    <row r="673" spans="1:6" ht="51" x14ac:dyDescent="0.25">
      <c r="A673" s="108" t="s">
        <v>1268</v>
      </c>
      <c r="B673" s="217" t="str">
        <f>'Item 20 Lista de Peças c Sinapi'!B641</f>
        <v>MANGUEIRA DE INCENDIO, TIPO 1, DE 1 1/2", COMPRIMENTO = 15 M, TECIDO EM FIO DE POLIESTER E TUBO INTERNO EM BORRACHA SINTETICA, COM UNIOES ENGATE RAPIDO</v>
      </c>
      <c r="C673" s="90">
        <f>'Item 20 Lista de Peças c Sinapi'!D641</f>
        <v>217.8</v>
      </c>
      <c r="D673" s="216" t="str">
        <f>'Item 20 Lista de Peças c Sinapi'!E641</f>
        <v>un</v>
      </c>
      <c r="E673" s="216">
        <f>'Item 20 Lista de Peças c Sinapi'!F641</f>
        <v>10</v>
      </c>
      <c r="F673" s="120">
        <f t="shared" si="10"/>
        <v>2178</v>
      </c>
    </row>
    <row r="674" spans="1:6" ht="51" x14ac:dyDescent="0.25">
      <c r="A674" s="108" t="s">
        <v>1270</v>
      </c>
      <c r="B674" s="217" t="str">
        <f>'Item 20 Lista de Peças c Sinapi'!B642</f>
        <v>MANGUEIRA DE INCENDIO, TIPO 2, DE 1 1/2", COMPRIMENTO = 15 M, TECIDO EM FIO DE POLIESTER E TUBO INTERNO EM BORRACHA SINTETICA, COM UNIOES ENGATE RAPIDO</v>
      </c>
      <c r="C674" s="90">
        <f>'Item 20 Lista de Peças c Sinapi'!D642</f>
        <v>322.38</v>
      </c>
      <c r="D674" s="216" t="str">
        <f>'Item 20 Lista de Peças c Sinapi'!E642</f>
        <v>un</v>
      </c>
      <c r="E674" s="216">
        <f>'Item 20 Lista de Peças c Sinapi'!F642</f>
        <v>10</v>
      </c>
      <c r="F674" s="120">
        <f t="shared" si="10"/>
        <v>3223.8</v>
      </c>
    </row>
    <row r="675" spans="1:6" ht="51" x14ac:dyDescent="0.25">
      <c r="A675" s="108" t="s">
        <v>1272</v>
      </c>
      <c r="B675" s="217" t="str">
        <f>'Item 20 Lista de Peças c Sinapi'!B643</f>
        <v>MANGUEIRA DE INCENDIO, TIPO 2, DE 2 1/2", COMPRIMENTO = 15 M, TECIDO EM FIO DE POLIESTER E TUBO INTERNO EM BORRACHA SINTETICA, COM UNIOES ENGATE RAPIDO</v>
      </c>
      <c r="C675" s="90">
        <f>'Item 20 Lista de Peças c Sinapi'!D643</f>
        <v>432.36</v>
      </c>
      <c r="D675" s="216" t="str">
        <f>'Item 20 Lista de Peças c Sinapi'!E643</f>
        <v>un</v>
      </c>
      <c r="E675" s="216">
        <f>'Item 20 Lista de Peças c Sinapi'!F643</f>
        <v>10</v>
      </c>
      <c r="F675" s="120">
        <f t="shared" si="10"/>
        <v>4323.6000000000004</v>
      </c>
    </row>
    <row r="676" spans="1:6" x14ac:dyDescent="0.25">
      <c r="A676" s="108" t="s">
        <v>1274</v>
      </c>
      <c r="B676" s="217" t="str">
        <f>'Item 20 Lista de Peças c Sinapi'!B644</f>
        <v>MASSA CORRIDA PVA (18 LTS)</v>
      </c>
      <c r="C676" s="90">
        <f>'Item 20 Lista de Peças c Sinapi'!D644</f>
        <v>69.16</v>
      </c>
      <c r="D676" s="216" t="str">
        <f>'Item 20 Lista de Peças c Sinapi'!E644</f>
        <v>lata</v>
      </c>
      <c r="E676" s="216">
        <f>'Item 20 Lista de Peças c Sinapi'!F644</f>
        <v>50</v>
      </c>
      <c r="F676" s="120">
        <f t="shared" ref="F676:F739" si="11">ROUND(E676*C676,2)</f>
        <v>3458</v>
      </c>
    </row>
    <row r="677" spans="1:6" ht="51" x14ac:dyDescent="0.25">
      <c r="A677" s="108" t="s">
        <v>1276</v>
      </c>
      <c r="B677" s="217" t="str">
        <f>'Item 20 Lista de Peças c Sinapi'!B645</f>
        <v>MASSA DE REJUNTE EM PO PARA DRYWALL, A BASE DE GESSO, SECAGEM RAPIDA, PARA TRATAMENTO DE JUNTAS DE CHAPA DE GESSO (COM ADICAO DE AGUA)</v>
      </c>
      <c r="C677" s="90">
        <f>'Item 20 Lista de Peças c Sinapi'!D645</f>
        <v>3.79</v>
      </c>
      <c r="D677" s="216" t="str">
        <f>'Item 20 Lista de Peças c Sinapi'!E645</f>
        <v>kg</v>
      </c>
      <c r="E677" s="216">
        <f>'Item 20 Lista de Peças c Sinapi'!F645</f>
        <v>100</v>
      </c>
      <c r="F677" s="120">
        <f t="shared" si="11"/>
        <v>379</v>
      </c>
    </row>
    <row r="678" spans="1:6" ht="38.25" x14ac:dyDescent="0.25">
      <c r="A678" s="108" t="s">
        <v>1278</v>
      </c>
      <c r="B678" s="217" t="str">
        <f>'Item 20 Lista de Peças c Sinapi'!B646</f>
        <v>MASSA DE REJUNTE PRONTA PARA TRATAMENTO DE JUNTAS DE CHAPA DE GESSO PARA DRYWALL, SEM ADICAO DE AGUA</v>
      </c>
      <c r="C678" s="90">
        <f>'Item 20 Lista de Peças c Sinapi'!D646</f>
        <v>2.72</v>
      </c>
      <c r="D678" s="216" t="str">
        <f>'Item 20 Lista de Peças c Sinapi'!E646</f>
        <v xml:space="preserve">L     </v>
      </c>
      <c r="E678" s="216">
        <f>'Item 20 Lista de Peças c Sinapi'!F646</f>
        <v>50</v>
      </c>
      <c r="F678" s="120">
        <f t="shared" si="11"/>
        <v>136</v>
      </c>
    </row>
    <row r="679" spans="1:6" x14ac:dyDescent="0.25">
      <c r="A679" s="108" t="s">
        <v>1280</v>
      </c>
      <c r="B679" s="217" t="str">
        <f>'Item 20 Lista de Peças c Sinapi'!B647</f>
        <v>MASSA DE VIDRO</v>
      </c>
      <c r="C679" s="90">
        <f>'Item 20 Lista de Peças c Sinapi'!D647</f>
        <v>6.1</v>
      </c>
      <c r="D679" s="216" t="str">
        <f>'Item 20 Lista de Peças c Sinapi'!E647</f>
        <v>kg</v>
      </c>
      <c r="E679" s="216">
        <f>'Item 20 Lista de Peças c Sinapi'!F647</f>
        <v>120</v>
      </c>
      <c r="F679" s="120">
        <f t="shared" si="11"/>
        <v>732</v>
      </c>
    </row>
    <row r="680" spans="1:6" ht="25.5" x14ac:dyDescent="0.25">
      <c r="A680" s="108" t="s">
        <v>1282</v>
      </c>
      <c r="B680" s="217" t="str">
        <f>'Item 20 Lista de Peças c Sinapi'!B648</f>
        <v>MASSA EPOXI BICOMPONENTE (MASSA + CATALIZADOR)</v>
      </c>
      <c r="C680" s="90">
        <f>'Item 20 Lista de Peças c Sinapi'!D648</f>
        <v>32.770000000000003</v>
      </c>
      <c r="D680" s="216" t="str">
        <f>'Item 20 Lista de Peças c Sinapi'!E648</f>
        <v>kg</v>
      </c>
      <c r="E680" s="216">
        <f>'Item 20 Lista de Peças c Sinapi'!F648</f>
        <v>100</v>
      </c>
      <c r="F680" s="120">
        <f t="shared" si="11"/>
        <v>3277</v>
      </c>
    </row>
    <row r="681" spans="1:6" x14ac:dyDescent="0.25">
      <c r="A681" s="108" t="s">
        <v>1284</v>
      </c>
      <c r="B681" s="217" t="str">
        <f>'Item 20 Lista de Peças c Sinapi'!B649</f>
        <v>MASSA EPOXI BICOMPONENTE PARA REPAROS</v>
      </c>
      <c r="C681" s="90">
        <f>'Item 20 Lista de Peças c Sinapi'!D649</f>
        <v>71.84</v>
      </c>
      <c r="D681" s="216" t="str">
        <f>'Item 20 Lista de Peças c Sinapi'!E649</f>
        <v>kg</v>
      </c>
      <c r="E681" s="216">
        <f>'Item 20 Lista de Peças c Sinapi'!F649</f>
        <v>100</v>
      </c>
      <c r="F681" s="120">
        <f t="shared" si="11"/>
        <v>7184</v>
      </c>
    </row>
    <row r="682" spans="1:6" x14ac:dyDescent="0.25">
      <c r="A682" s="108" t="s">
        <v>1286</v>
      </c>
      <c r="B682" s="217" t="str">
        <f>'Item 20 Lista de Peças c Sinapi'!B650</f>
        <v>MASSA IBERE OU SIMILAR (400G)</v>
      </c>
      <c r="C682" s="90">
        <f>'Item 20 Lista de Peças c Sinapi'!D650</f>
        <v>6.86</v>
      </c>
      <c r="D682" s="216" t="str">
        <f>'Item 20 Lista de Peças c Sinapi'!E650</f>
        <v>lata</v>
      </c>
      <c r="E682" s="216">
        <f>'Item 20 Lista de Peças c Sinapi'!F650</f>
        <v>50</v>
      </c>
      <c r="F682" s="120">
        <f t="shared" si="11"/>
        <v>343</v>
      </c>
    </row>
    <row r="683" spans="1:6" x14ac:dyDescent="0.25">
      <c r="A683" s="108" t="s">
        <v>1288</v>
      </c>
      <c r="B683" s="217" t="str">
        <f>'Item 20 Lista de Peças c Sinapi'!B651</f>
        <v>MASSA P/CALAFETAR CINZA FILETE (350G)</v>
      </c>
      <c r="C683" s="90">
        <f>'Item 20 Lista de Peças c Sinapi'!D651</f>
        <v>6.64</v>
      </c>
      <c r="D683" s="216" t="str">
        <f>'Item 20 Lista de Peças c Sinapi'!E651</f>
        <v>cx</v>
      </c>
      <c r="E683" s="216">
        <f>'Item 20 Lista de Peças c Sinapi'!F651</f>
        <v>50</v>
      </c>
      <c r="F683" s="120">
        <f t="shared" si="11"/>
        <v>332</v>
      </c>
    </row>
    <row r="684" spans="1:6" ht="25.5" x14ac:dyDescent="0.25">
      <c r="A684" s="108" t="s">
        <v>1290</v>
      </c>
      <c r="B684" s="217" t="str">
        <f>'Item 20 Lista de Peças c Sinapi'!B652</f>
        <v>MASSA PARA TEXTURA LISA DE BASE ACRILICA, USO INTERNO E EXTERNO</v>
      </c>
      <c r="C684" s="90">
        <f>'Item 20 Lista de Peças c Sinapi'!D652</f>
        <v>5.75</v>
      </c>
      <c r="D684" s="216" t="str">
        <f>'Item 20 Lista de Peças c Sinapi'!E652</f>
        <v>kg</v>
      </c>
      <c r="E684" s="216">
        <f>'Item 20 Lista de Peças c Sinapi'!F652</f>
        <v>100</v>
      </c>
      <c r="F684" s="120">
        <f t="shared" si="11"/>
        <v>575</v>
      </c>
    </row>
    <row r="685" spans="1:6" ht="25.5" x14ac:dyDescent="0.25">
      <c r="A685" s="108" t="s">
        <v>1292</v>
      </c>
      <c r="B685" s="217" t="str">
        <f>'Item 20 Lista de Peças c Sinapi'!B653</f>
        <v>MASSA PARA TEXTURA RUSTICA DE BASE ACRILICA, COR BRANCA, USO INTERNO E EXTERNO</v>
      </c>
      <c r="C685" s="90">
        <f>'Item 20 Lista de Peças c Sinapi'!D653</f>
        <v>5.79</v>
      </c>
      <c r="D685" s="216" t="str">
        <f>'Item 20 Lista de Peças c Sinapi'!E653</f>
        <v>kg</v>
      </c>
      <c r="E685" s="216">
        <f>'Item 20 Lista de Peças c Sinapi'!F653</f>
        <v>100</v>
      </c>
      <c r="F685" s="120">
        <f t="shared" si="11"/>
        <v>579</v>
      </c>
    </row>
    <row r="686" spans="1:6" x14ac:dyDescent="0.25">
      <c r="A686" s="108" t="s">
        <v>1294</v>
      </c>
      <c r="B686" s="217" t="str">
        <f>'Item 20 Lista de Peças c Sinapi'!B654</f>
        <v>MASSA PARA VIDRO</v>
      </c>
      <c r="C686" s="90">
        <f>'Item 20 Lista de Peças c Sinapi'!D654</f>
        <v>6.1</v>
      </c>
      <c r="D686" s="216" t="str">
        <f>'Item 20 Lista de Peças c Sinapi'!E654</f>
        <v>kg</v>
      </c>
      <c r="E686" s="216">
        <f>'Item 20 Lista de Peças c Sinapi'!F654</f>
        <v>100</v>
      </c>
      <c r="F686" s="120">
        <f t="shared" si="11"/>
        <v>610</v>
      </c>
    </row>
    <row r="687" spans="1:6" x14ac:dyDescent="0.25">
      <c r="A687" s="108" t="s">
        <v>1296</v>
      </c>
      <c r="B687" s="217" t="str">
        <f>'Item 20 Lista de Peças c Sinapi'!B655</f>
        <v>MASSA PLASTICA PARA MARMORE/GRANITO</v>
      </c>
      <c r="C687" s="90">
        <f>'Item 20 Lista de Peças c Sinapi'!D655</f>
        <v>18.2</v>
      </c>
      <c r="D687" s="216" t="str">
        <f>'Item 20 Lista de Peças c Sinapi'!E655</f>
        <v>kg</v>
      </c>
      <c r="E687" s="216">
        <f>'Item 20 Lista de Peças c Sinapi'!F655</f>
        <v>100</v>
      </c>
      <c r="F687" s="120">
        <f t="shared" si="11"/>
        <v>1820</v>
      </c>
    </row>
    <row r="688" spans="1:6" ht="25.5" x14ac:dyDescent="0.25">
      <c r="A688" s="108" t="s">
        <v>1298</v>
      </c>
      <c r="B688" s="217" t="str">
        <f>'Item 20 Lista de Peças c Sinapi'!B656</f>
        <v>MOLA AEREA FECHA PORTA, PARA PORTAS COM LARGURA ATE 110 CM</v>
      </c>
      <c r="C688" s="90">
        <f>'Item 20 Lista de Peças c Sinapi'!D656</f>
        <v>120.87</v>
      </c>
      <c r="D688" s="216" t="str">
        <f>'Item 20 Lista de Peças c Sinapi'!E656</f>
        <v>un</v>
      </c>
      <c r="E688" s="216">
        <f>'Item 20 Lista de Peças c Sinapi'!F656</f>
        <v>5</v>
      </c>
      <c r="F688" s="120">
        <f t="shared" si="11"/>
        <v>604.35</v>
      </c>
    </row>
    <row r="689" spans="1:6" ht="25.5" x14ac:dyDescent="0.25">
      <c r="A689" s="108" t="s">
        <v>1300</v>
      </c>
      <c r="B689" s="217" t="str">
        <f>'Item 20 Lista de Peças c Sinapi'!B657</f>
        <v>MOLA AEREA FECHA PORTA, PARA PORTAS COM LARGURA ATE 95 CM</v>
      </c>
      <c r="C689" s="90">
        <f>'Item 20 Lista de Peças c Sinapi'!D657</f>
        <v>102.87</v>
      </c>
      <c r="D689" s="216" t="str">
        <f>'Item 20 Lista de Peças c Sinapi'!E657</f>
        <v>un</v>
      </c>
      <c r="E689" s="216">
        <f>'Item 20 Lista de Peças c Sinapi'!F657</f>
        <v>5</v>
      </c>
      <c r="F689" s="120">
        <f t="shared" si="11"/>
        <v>514.35</v>
      </c>
    </row>
    <row r="690" spans="1:6" ht="25.5" x14ac:dyDescent="0.25">
      <c r="A690" s="108" t="s">
        <v>1302</v>
      </c>
      <c r="B690" s="217" t="str">
        <f>'Item 20 Lista de Peças c Sinapi'!B658</f>
        <v>MOLA HIDRAULICA DE PISO P/ VIDRO TEMPERADO 10MM</v>
      </c>
      <c r="C690" s="90">
        <f>'Item 20 Lista de Peças c Sinapi'!D658</f>
        <v>856.82</v>
      </c>
      <c r="D690" s="216" t="str">
        <f>'Item 20 Lista de Peças c Sinapi'!E658</f>
        <v>un</v>
      </c>
      <c r="E690" s="216">
        <f>'Item 20 Lista de Peças c Sinapi'!F658</f>
        <v>5</v>
      </c>
      <c r="F690" s="120">
        <f t="shared" si="11"/>
        <v>4284.1000000000004</v>
      </c>
    </row>
    <row r="691" spans="1:6" ht="25.5" x14ac:dyDescent="0.25">
      <c r="A691" s="108" t="s">
        <v>1304</v>
      </c>
      <c r="B691" s="217" t="str">
        <f>'Item 20 Lista de Peças c Sinapi'!B659</f>
        <v>PAPELEIRA DE PAREDE EM METAL CROMADO SEM TAMPA</v>
      </c>
      <c r="C691" s="90">
        <f>'Item 20 Lista de Peças c Sinapi'!D659</f>
        <v>23.95</v>
      </c>
      <c r="D691" s="216" t="str">
        <f>'Item 20 Lista de Peças c Sinapi'!E659</f>
        <v>un</v>
      </c>
      <c r="E691" s="216">
        <f>'Item 20 Lista de Peças c Sinapi'!F659</f>
        <v>5</v>
      </c>
      <c r="F691" s="120">
        <f t="shared" si="11"/>
        <v>119.75</v>
      </c>
    </row>
    <row r="692" spans="1:6" ht="38.25" x14ac:dyDescent="0.25">
      <c r="A692" s="108" t="s">
        <v>1306</v>
      </c>
      <c r="B692" s="217" t="str">
        <f>'Item 20 Lista de Peças c Sinapi'!B660</f>
        <v>PARAFUSO DE ACO TIPO CHUMBADOR PARABOLT, DIAMETRO 1/2", COMPRIMENTO 75 MM</v>
      </c>
      <c r="C692" s="90">
        <f>'Item 20 Lista de Peças c Sinapi'!D660</f>
        <v>6.84</v>
      </c>
      <c r="D692" s="216" t="str">
        <f>'Item 20 Lista de Peças c Sinapi'!E660</f>
        <v>un</v>
      </c>
      <c r="E692" s="216">
        <f>'Item 20 Lista de Peças c Sinapi'!F660</f>
        <v>101</v>
      </c>
      <c r="F692" s="120">
        <f t="shared" si="11"/>
        <v>690.84</v>
      </c>
    </row>
    <row r="693" spans="1:6" ht="38.25" x14ac:dyDescent="0.25">
      <c r="A693" s="108" t="s">
        <v>1308</v>
      </c>
      <c r="B693" s="217" t="str">
        <f>'Item 20 Lista de Peças c Sinapi'!B661</f>
        <v>PARAFUSO DE ACO TIPO CHUMBADOR PARABOLT, DIAMETRO 3/8", COMPRIMENTO 75 MM</v>
      </c>
      <c r="C693" s="90">
        <f>'Item 20 Lista de Peças c Sinapi'!D661</f>
        <v>1.72</v>
      </c>
      <c r="D693" s="216" t="str">
        <f>'Item 20 Lista de Peças c Sinapi'!E661</f>
        <v>un</v>
      </c>
      <c r="E693" s="216">
        <f>'Item 20 Lista de Peças c Sinapi'!F661</f>
        <v>102</v>
      </c>
      <c r="F693" s="120">
        <f t="shared" si="11"/>
        <v>175.44</v>
      </c>
    </row>
    <row r="694" spans="1:6" ht="38.25" x14ac:dyDescent="0.25">
      <c r="A694" s="108" t="s">
        <v>1310</v>
      </c>
      <c r="B694" s="217" t="str">
        <f>'Item 20 Lista de Peças c Sinapi'!B662</f>
        <v>PARAFUSO ZINCADO 5/16 " X 250 MM PARA FIXACAO DE TELHA DE FIBROCIMENTO CANALETE 49, INCLUI BUCHA NYLON S-10</v>
      </c>
      <c r="C694" s="90">
        <f>'Item 20 Lista de Peças c Sinapi'!D662</f>
        <v>2.04</v>
      </c>
      <c r="D694" s="216" t="str">
        <f>'Item 20 Lista de Peças c Sinapi'!E662</f>
        <v>un</v>
      </c>
      <c r="E694" s="216">
        <f>'Item 20 Lista de Peças c Sinapi'!F662</f>
        <v>100</v>
      </c>
      <c r="F694" s="120">
        <f t="shared" si="11"/>
        <v>204</v>
      </c>
    </row>
    <row r="695" spans="1:6" ht="38.25" x14ac:dyDescent="0.25">
      <c r="A695" s="108" t="s">
        <v>1312</v>
      </c>
      <c r="B695" s="217" t="str">
        <f>'Item 20 Lista de Peças c Sinapi'!B663</f>
        <v>PARAFUSO ZINCADO 5/16 " X 85 MM PARA FIXACAO DE TELHA DE FIBROCIMENTO CANALETE 90, INCLUI BUCHA NYLON S-10</v>
      </c>
      <c r="C695" s="90">
        <f>'Item 20 Lista de Peças c Sinapi'!D663</f>
        <v>0.99</v>
      </c>
      <c r="D695" s="216" t="str">
        <f>'Item 20 Lista de Peças c Sinapi'!E663</f>
        <v>un</v>
      </c>
      <c r="E695" s="216">
        <f>'Item 20 Lista de Peças c Sinapi'!F663</f>
        <v>100</v>
      </c>
      <c r="F695" s="120">
        <f t="shared" si="11"/>
        <v>99</v>
      </c>
    </row>
    <row r="696" spans="1:6" ht="25.5" x14ac:dyDescent="0.25">
      <c r="A696" s="108" t="s">
        <v>1314</v>
      </c>
      <c r="B696" s="217" t="str">
        <f>'Item 20 Lista de Peças c Sinapi'!B664</f>
        <v>PATCH CORD, CATEGORIA 5 E, EXTENSAO DE 1,50 M</v>
      </c>
      <c r="C696" s="90">
        <f>'Item 20 Lista de Peças c Sinapi'!D664</f>
        <v>1.6</v>
      </c>
      <c r="D696" s="216" t="str">
        <f>'Item 20 Lista de Peças c Sinapi'!E664</f>
        <v>un</v>
      </c>
      <c r="E696" s="216">
        <f>'Item 20 Lista de Peças c Sinapi'!F664</f>
        <v>25</v>
      </c>
      <c r="F696" s="120">
        <f t="shared" si="11"/>
        <v>40</v>
      </c>
    </row>
    <row r="697" spans="1:6" ht="25.5" x14ac:dyDescent="0.25">
      <c r="A697" s="108" t="s">
        <v>1316</v>
      </c>
      <c r="B697" s="217" t="str">
        <f>'Item 20 Lista de Peças c Sinapi'!B665</f>
        <v>PATCH CORD, CATEGORIA 5 E, EXTENSAO DE 2,50 M</v>
      </c>
      <c r="C697" s="90">
        <f>'Item 20 Lista de Peças c Sinapi'!D665</f>
        <v>2.2200000000000002</v>
      </c>
      <c r="D697" s="216" t="str">
        <f>'Item 20 Lista de Peças c Sinapi'!E665</f>
        <v>un</v>
      </c>
      <c r="E697" s="216">
        <f>'Item 20 Lista de Peças c Sinapi'!F665</f>
        <v>25</v>
      </c>
      <c r="F697" s="120">
        <f t="shared" si="11"/>
        <v>55.5</v>
      </c>
    </row>
    <row r="698" spans="1:6" ht="25.5" x14ac:dyDescent="0.25">
      <c r="A698" s="108" t="s">
        <v>1318</v>
      </c>
      <c r="B698" s="217" t="str">
        <f>'Item 20 Lista de Peças c Sinapi'!B666</f>
        <v>PATCH CORD, CATEGORIA 6, EXTENSAO DE 1,50 M</v>
      </c>
      <c r="C698" s="90">
        <f>'Item 20 Lista de Peças c Sinapi'!D666</f>
        <v>16.98</v>
      </c>
      <c r="D698" s="216" t="str">
        <f>'Item 20 Lista de Peças c Sinapi'!E666</f>
        <v>un</v>
      </c>
      <c r="E698" s="216">
        <f>'Item 20 Lista de Peças c Sinapi'!F666</f>
        <v>25</v>
      </c>
      <c r="F698" s="120">
        <f t="shared" si="11"/>
        <v>424.5</v>
      </c>
    </row>
    <row r="699" spans="1:6" ht="25.5" x14ac:dyDescent="0.25">
      <c r="A699" s="108" t="s">
        <v>1319</v>
      </c>
      <c r="B699" s="217" t="str">
        <f>'Item 20 Lista de Peças c Sinapi'!B667</f>
        <v>PATCH CORD, CATEGORIA 6, EXTENSAO DE 2,50 M</v>
      </c>
      <c r="C699" s="90">
        <f>'Item 20 Lista de Peças c Sinapi'!D667</f>
        <v>19.48</v>
      </c>
      <c r="D699" s="216" t="str">
        <f>'Item 20 Lista de Peças c Sinapi'!E667</f>
        <v>un</v>
      </c>
      <c r="E699" s="216">
        <f>'Item 20 Lista de Peças c Sinapi'!F667</f>
        <v>25</v>
      </c>
      <c r="F699" s="120">
        <f t="shared" si="11"/>
        <v>487</v>
      </c>
    </row>
    <row r="700" spans="1:6" ht="25.5" x14ac:dyDescent="0.25">
      <c r="A700" s="108" t="s">
        <v>1321</v>
      </c>
      <c r="B700" s="217" t="str">
        <f>'Item 20 Lista de Peças c Sinapi'!B668</f>
        <v>PATCH PANEL, 24 PORTAS, CATEGORIA 5E, COM RACKS DE 19" E 1 U DE ALTURA</v>
      </c>
      <c r="C700" s="90">
        <f>'Item 20 Lista de Peças c Sinapi'!D668</f>
        <v>30.75</v>
      </c>
      <c r="D700" s="216" t="str">
        <f>'Item 20 Lista de Peças c Sinapi'!E668</f>
        <v>un</v>
      </c>
      <c r="E700" s="216">
        <f>'Item 20 Lista de Peças c Sinapi'!F668</f>
        <v>25</v>
      </c>
      <c r="F700" s="120">
        <f t="shared" si="11"/>
        <v>768.75</v>
      </c>
    </row>
    <row r="701" spans="1:6" ht="25.5" x14ac:dyDescent="0.25">
      <c r="A701" s="108" t="s">
        <v>1323</v>
      </c>
      <c r="B701" s="217" t="str">
        <f>'Item 20 Lista de Peças c Sinapi'!B669</f>
        <v>PATCH PANEL, 24 PORTAS, CATEGORIA 6, COM RACKS DE 19" E 1 U DE ALTURA</v>
      </c>
      <c r="C701" s="90">
        <f>'Item 20 Lista de Peças c Sinapi'!D669</f>
        <v>243.23</v>
      </c>
      <c r="D701" s="216" t="str">
        <f>'Item 20 Lista de Peças c Sinapi'!E669</f>
        <v>un</v>
      </c>
      <c r="E701" s="216">
        <f>'Item 20 Lista de Peças c Sinapi'!F669</f>
        <v>25</v>
      </c>
      <c r="F701" s="120">
        <f t="shared" si="11"/>
        <v>6080.75</v>
      </c>
    </row>
    <row r="702" spans="1:6" ht="25.5" x14ac:dyDescent="0.25">
      <c r="A702" s="108" t="s">
        <v>1325</v>
      </c>
      <c r="B702" s="217" t="str">
        <f>'Item 20 Lista de Peças c Sinapi'!B670</f>
        <v>PATCH PANEL, 48 PORTAS, CATEGORIA 5E, COM RACKS DE 19" E 2 U DE ALTURA</v>
      </c>
      <c r="C702" s="90">
        <f>'Item 20 Lista de Peças c Sinapi'!D670</f>
        <v>44.98</v>
      </c>
      <c r="D702" s="216" t="str">
        <f>'Item 20 Lista de Peças c Sinapi'!E670</f>
        <v>un</v>
      </c>
      <c r="E702" s="216">
        <f>'Item 20 Lista de Peças c Sinapi'!F670</f>
        <v>25</v>
      </c>
      <c r="F702" s="120">
        <f t="shared" si="11"/>
        <v>1124.5</v>
      </c>
    </row>
    <row r="703" spans="1:6" ht="25.5" x14ac:dyDescent="0.25">
      <c r="A703" s="108" t="s">
        <v>1327</v>
      </c>
      <c r="B703" s="217" t="str">
        <f>'Item 20 Lista de Peças c Sinapi'!B671</f>
        <v>PATCH PANEL, 48 PORTAS, CATEGORIA 6, COM RACKS DE 19" E 2 U DE ALTURA</v>
      </c>
      <c r="C703" s="90">
        <f>'Item 20 Lista de Peças c Sinapi'!D671</f>
        <v>328</v>
      </c>
      <c r="D703" s="216" t="str">
        <f>'Item 20 Lista de Peças c Sinapi'!E671</f>
        <v>un</v>
      </c>
      <c r="E703" s="216">
        <f>'Item 20 Lista de Peças c Sinapi'!F671</f>
        <v>25</v>
      </c>
      <c r="F703" s="120">
        <f t="shared" si="11"/>
        <v>8200</v>
      </c>
    </row>
    <row r="704" spans="1:6" ht="38.25" x14ac:dyDescent="0.25">
      <c r="A704" s="108" t="s">
        <v>1329</v>
      </c>
      <c r="B704" s="217" t="str">
        <f>'Item 20 Lista de Peças c Sinapi'!B672</f>
        <v>PEÇA DE MADEIRA APARELHADA *7,5 X 7,5* CM (3 X 3 ") MAÇARANDUBA, ANGELIM OU EQUIVALENTE DA REGIAO</v>
      </c>
      <c r="C704" s="90">
        <f>'Item 20 Lista de Peças c Sinapi'!D672</f>
        <v>15.05</v>
      </c>
      <c r="D704" s="216" t="str">
        <f>'Item 20 Lista de Peças c Sinapi'!E672</f>
        <v>m</v>
      </c>
      <c r="E704" s="216">
        <f>'Item 20 Lista de Peças c Sinapi'!F672</f>
        <v>250</v>
      </c>
      <c r="F704" s="120">
        <f t="shared" si="11"/>
        <v>3762.5</v>
      </c>
    </row>
    <row r="705" spans="1:6" ht="38.25" x14ac:dyDescent="0.25">
      <c r="A705" s="108" t="s">
        <v>1331</v>
      </c>
      <c r="B705" s="217" t="str">
        <f>'Item 20 Lista de Peças c Sinapi'!B673</f>
        <v>PEÇA DE MADEIRA NAO APARELHADA *7,5 X 7,5* CM (3 X 3 ") MAÇARANDUBA, ANGELIM OU EQUIVALENTE DA REGIAO</v>
      </c>
      <c r="C705" s="90">
        <f>'Item 20 Lista de Peças c Sinapi'!D673</f>
        <v>10.95</v>
      </c>
      <c r="D705" s="216" t="str">
        <f>'Item 20 Lista de Peças c Sinapi'!E673</f>
        <v>m</v>
      </c>
      <c r="E705" s="216">
        <f>'Item 20 Lista de Peças c Sinapi'!F673</f>
        <v>250</v>
      </c>
      <c r="F705" s="120">
        <f t="shared" si="11"/>
        <v>2737.5</v>
      </c>
    </row>
    <row r="706" spans="1:6" ht="38.25" x14ac:dyDescent="0.25">
      <c r="A706" s="108" t="s">
        <v>1334</v>
      </c>
      <c r="B706" s="217" t="str">
        <f>'Item 20 Lista de Peças c Sinapi'!B674</f>
        <v>PEITORIL EM MARMORE, POLIDO, BRANCO COMUM, L= *15* CM, E=  *2,0* CM, COM PINGADEIRA</v>
      </c>
      <c r="C706" s="90">
        <f>'Item 20 Lista de Peças c Sinapi'!D674</f>
        <v>45.37</v>
      </c>
      <c r="D706" s="216" t="str">
        <f>'Item 20 Lista de Peças c Sinapi'!E674</f>
        <v>m</v>
      </c>
      <c r="E706" s="216">
        <f>'Item 20 Lista de Peças c Sinapi'!F674</f>
        <v>250</v>
      </c>
      <c r="F706" s="120">
        <f t="shared" si="11"/>
        <v>11342.5</v>
      </c>
    </row>
    <row r="707" spans="1:6" ht="25.5" x14ac:dyDescent="0.25">
      <c r="A707" s="108" t="s">
        <v>1336</v>
      </c>
      <c r="B707" s="217" t="str">
        <f>'Item 20 Lista de Peças c Sinapi'!B675</f>
        <v>PEITORIL EM MARMORE, POLIDO, BRANCO COMUM, L= *15* CM, E=  *3* CM, CORTE RETO</v>
      </c>
      <c r="C707" s="90">
        <f>'Item 20 Lista de Peças c Sinapi'!D675</f>
        <v>48.78</v>
      </c>
      <c r="D707" s="216" t="str">
        <f>'Item 20 Lista de Peças c Sinapi'!E675</f>
        <v>m</v>
      </c>
      <c r="E707" s="216">
        <f>'Item 20 Lista de Peças c Sinapi'!F675</f>
        <v>250</v>
      </c>
      <c r="F707" s="120">
        <f t="shared" si="11"/>
        <v>12195</v>
      </c>
    </row>
    <row r="708" spans="1:6" ht="25.5" x14ac:dyDescent="0.25">
      <c r="A708" s="108" t="s">
        <v>1338</v>
      </c>
      <c r="B708" s="217" t="str">
        <f>'Item 20 Lista de Peças c Sinapi'!B676</f>
        <v>PEITORIL PRE-MOLDADO EM GRANILITE, MARMORITE OU GRANITINA, L = *15* CM</v>
      </c>
      <c r="C708" s="90">
        <f>'Item 20 Lista de Peças c Sinapi'!D676</f>
        <v>67.3</v>
      </c>
      <c r="D708" s="216" t="str">
        <f>'Item 20 Lista de Peças c Sinapi'!E676</f>
        <v>m²</v>
      </c>
      <c r="E708" s="216">
        <f>'Item 20 Lista de Peças c Sinapi'!F676</f>
        <v>100</v>
      </c>
      <c r="F708" s="120">
        <f t="shared" si="11"/>
        <v>6730</v>
      </c>
    </row>
    <row r="709" spans="1:6" ht="38.25" x14ac:dyDescent="0.25">
      <c r="A709" s="108" t="s">
        <v>1340</v>
      </c>
      <c r="B709" s="217" t="str">
        <f>'Item 20 Lista de Peças c Sinapi'!B677</f>
        <v>PEITORIL/ SOLEIRA EM MARMORE, POLIDO, BRANCO COMUM, L= *25* CM, E=  *3* CM, CORTE RETO</v>
      </c>
      <c r="C709" s="90">
        <f>'Item 20 Lista de Peças c Sinapi'!D677</f>
        <v>51.08</v>
      </c>
      <c r="D709" s="216" t="str">
        <f>'Item 20 Lista de Peças c Sinapi'!E677</f>
        <v>m</v>
      </c>
      <c r="E709" s="216">
        <f>'Item 20 Lista de Peças c Sinapi'!F677</f>
        <v>250</v>
      </c>
      <c r="F709" s="120">
        <f t="shared" si="11"/>
        <v>12770</v>
      </c>
    </row>
    <row r="710" spans="1:6" ht="25.5" x14ac:dyDescent="0.25">
      <c r="A710" s="108" t="s">
        <v>1342</v>
      </c>
      <c r="B710" s="217" t="str">
        <f>'Item 20 Lista de Peças c Sinapi'!B678</f>
        <v>PELICULA REFLETIVA, GT 7 ANOS PARA SINALIZACAO VERTICAL</v>
      </c>
      <c r="C710" s="90">
        <f>'Item 20 Lista de Peças c Sinapi'!D678</f>
        <v>24.27</v>
      </c>
      <c r="D710" s="216" t="str">
        <f>'Item 20 Lista de Peças c Sinapi'!E678</f>
        <v>m²</v>
      </c>
      <c r="E710" s="216">
        <f>'Item 20 Lista de Peças c Sinapi'!F678</f>
        <v>100</v>
      </c>
      <c r="F710" s="120">
        <f t="shared" si="11"/>
        <v>2427</v>
      </c>
    </row>
    <row r="711" spans="1:6" x14ac:dyDescent="0.25">
      <c r="A711" s="108" t="s">
        <v>1344</v>
      </c>
      <c r="B711" s="217" t="str">
        <f>'Item 20 Lista de Peças c Sinapi'!B679</f>
        <v>PERFIL "H" DE ACO LAMINADO, "HP" 250 X 62,0</v>
      </c>
      <c r="C711" s="90">
        <f>'Item 20 Lista de Peças c Sinapi'!D679</f>
        <v>5.74</v>
      </c>
      <c r="D711" s="216" t="str">
        <f>'Item 20 Lista de Peças c Sinapi'!E679</f>
        <v xml:space="preserve">KG    </v>
      </c>
      <c r="E711" s="216">
        <f>'Item 20 Lista de Peças c Sinapi'!F679</f>
        <v>50</v>
      </c>
      <c r="F711" s="120">
        <f t="shared" si="11"/>
        <v>287</v>
      </c>
    </row>
    <row r="712" spans="1:6" x14ac:dyDescent="0.25">
      <c r="A712" s="108" t="s">
        <v>1346</v>
      </c>
      <c r="B712" s="217" t="str">
        <f>'Item 20 Lista de Peças c Sinapi'!B680</f>
        <v>PERFIL "H" DE ACO LAMINADO, "HP" 310 X 79,0</v>
      </c>
      <c r="C712" s="90">
        <f>'Item 20 Lista de Peças c Sinapi'!D680</f>
        <v>5.74</v>
      </c>
      <c r="D712" s="216" t="str">
        <f>'Item 20 Lista de Peças c Sinapi'!E680</f>
        <v xml:space="preserve">KG    </v>
      </c>
      <c r="E712" s="216">
        <f>'Item 20 Lista de Peças c Sinapi'!F680</f>
        <v>50</v>
      </c>
      <c r="F712" s="120">
        <f t="shared" si="11"/>
        <v>287</v>
      </c>
    </row>
    <row r="713" spans="1:6" x14ac:dyDescent="0.25">
      <c r="A713" s="108" t="s">
        <v>1348</v>
      </c>
      <c r="B713" s="217" t="str">
        <f>'Item 20 Lista de Peças c Sinapi'!B681</f>
        <v>PERFIL "H" DE ACO LAMINADO, "W" 200 X 35,9</v>
      </c>
      <c r="C713" s="90">
        <f>'Item 20 Lista de Peças c Sinapi'!D681</f>
        <v>5.83</v>
      </c>
      <c r="D713" s="216" t="str">
        <f>'Item 20 Lista de Peças c Sinapi'!E681</f>
        <v xml:space="preserve">KG    </v>
      </c>
      <c r="E713" s="216">
        <f>'Item 20 Lista de Peças c Sinapi'!F681</f>
        <v>50</v>
      </c>
      <c r="F713" s="120">
        <f t="shared" si="11"/>
        <v>291.5</v>
      </c>
    </row>
    <row r="714" spans="1:6" ht="25.5" x14ac:dyDescent="0.25">
      <c r="A714" s="108" t="s">
        <v>1350</v>
      </c>
      <c r="B714" s="217" t="str">
        <f>'Item 20 Lista de Peças c Sinapi'!B682</f>
        <v>PERFIL "I" DE ACO LAMINADO, ABAS INCLINADAS, "I" 102 X 12,7</v>
      </c>
      <c r="C714" s="90">
        <f>'Item 20 Lista de Peças c Sinapi'!D682</f>
        <v>4.8</v>
      </c>
      <c r="D714" s="216" t="str">
        <f>'Item 20 Lista de Peças c Sinapi'!E682</f>
        <v xml:space="preserve">KG    </v>
      </c>
      <c r="E714" s="216">
        <f>'Item 20 Lista de Peças c Sinapi'!F682</f>
        <v>50</v>
      </c>
      <c r="F714" s="120">
        <f t="shared" si="11"/>
        <v>240</v>
      </c>
    </row>
    <row r="715" spans="1:6" ht="25.5" x14ac:dyDescent="0.25">
      <c r="A715" s="108" t="s">
        <v>1352</v>
      </c>
      <c r="B715" s="217" t="str">
        <f>'Item 20 Lista de Peças c Sinapi'!B683</f>
        <v>PERFIL "I" DE ACO LAMINADO, ABAS INCLINADAS, "I" 152 X 22</v>
      </c>
      <c r="C715" s="90">
        <f>'Item 20 Lista de Peças c Sinapi'!D683</f>
        <v>4.51</v>
      </c>
      <c r="D715" s="216" t="str">
        <f>'Item 20 Lista de Peças c Sinapi'!E683</f>
        <v xml:space="preserve">KG    </v>
      </c>
      <c r="E715" s="216">
        <f>'Item 20 Lista de Peças c Sinapi'!F683</f>
        <v>50</v>
      </c>
      <c r="F715" s="120">
        <f t="shared" si="11"/>
        <v>225.5</v>
      </c>
    </row>
    <row r="716" spans="1:6" ht="25.5" x14ac:dyDescent="0.25">
      <c r="A716" s="108" t="s">
        <v>1354</v>
      </c>
      <c r="B716" s="217" t="str">
        <f>'Item 20 Lista de Peças c Sinapi'!B684</f>
        <v>PERFIL "I" DE ACO LAMINADO, ABAS INCLINADAS, "I" 203 X 34,3</v>
      </c>
      <c r="C716" s="90">
        <f>'Item 20 Lista de Peças c Sinapi'!D684</f>
        <v>4.82</v>
      </c>
      <c r="D716" s="216" t="str">
        <f>'Item 20 Lista de Peças c Sinapi'!E684</f>
        <v xml:space="preserve">KG    </v>
      </c>
      <c r="E716" s="216">
        <f>'Item 20 Lista de Peças c Sinapi'!F684</f>
        <v>50</v>
      </c>
      <c r="F716" s="120">
        <f t="shared" si="11"/>
        <v>241</v>
      </c>
    </row>
    <row r="717" spans="1:6" ht="25.5" x14ac:dyDescent="0.25">
      <c r="A717" s="108" t="s">
        <v>1356</v>
      </c>
      <c r="B717" s="217" t="str">
        <f>'Item 20 Lista de Peças c Sinapi'!B685</f>
        <v>PERFIL "I" DE ACO LAMINADO, ABAS PARALELAS, "W", QUALQUER BITOLA</v>
      </c>
      <c r="C717" s="90">
        <f>'Item 20 Lista de Peças c Sinapi'!D685</f>
        <v>5.26</v>
      </c>
      <c r="D717" s="216" t="str">
        <f>'Item 20 Lista de Peças c Sinapi'!E685</f>
        <v xml:space="preserve">KG    </v>
      </c>
      <c r="E717" s="216">
        <f>'Item 20 Lista de Peças c Sinapi'!F685</f>
        <v>50</v>
      </c>
      <c r="F717" s="120">
        <f t="shared" si="11"/>
        <v>263</v>
      </c>
    </row>
    <row r="718" spans="1:6" x14ac:dyDescent="0.25">
      <c r="A718" s="108" t="s">
        <v>1357</v>
      </c>
      <c r="B718" s="217" t="str">
        <f>'Item 20 Lista de Peças c Sinapi'!B686</f>
        <v>PERFIL "U" DE ACO LAMINADO, "U" 102 X 9,3</v>
      </c>
      <c r="C718" s="90">
        <f>'Item 20 Lista de Peças c Sinapi'!D686</f>
        <v>4.51</v>
      </c>
      <c r="D718" s="216" t="str">
        <f>'Item 20 Lista de Peças c Sinapi'!E686</f>
        <v xml:space="preserve">KG    </v>
      </c>
      <c r="E718" s="216">
        <f>'Item 20 Lista de Peças c Sinapi'!F686</f>
        <v>50</v>
      </c>
      <c r="F718" s="120">
        <f t="shared" si="11"/>
        <v>225.5</v>
      </c>
    </row>
    <row r="719" spans="1:6" x14ac:dyDescent="0.25">
      <c r="A719" s="108" t="s">
        <v>1359</v>
      </c>
      <c r="B719" s="217" t="str">
        <f>'Item 20 Lista de Peças c Sinapi'!B687</f>
        <v>PERFIL "U" DE ACO LAMINADO, "U" 152 X 15,6</v>
      </c>
      <c r="C719" s="90">
        <f>'Item 20 Lista de Peças c Sinapi'!D687</f>
        <v>4.8</v>
      </c>
      <c r="D719" s="216" t="str">
        <f>'Item 20 Lista de Peças c Sinapi'!E687</f>
        <v xml:space="preserve">KG    </v>
      </c>
      <c r="E719" s="216">
        <f>'Item 20 Lista de Peças c Sinapi'!F687</f>
        <v>50</v>
      </c>
      <c r="F719" s="120">
        <f t="shared" si="11"/>
        <v>240</v>
      </c>
    </row>
    <row r="720" spans="1:6" ht="25.5" x14ac:dyDescent="0.25">
      <c r="A720" s="108" t="s">
        <v>1361</v>
      </c>
      <c r="B720" s="217" t="str">
        <f>'Item 20 Lista de Peças c Sinapi'!B688</f>
        <v>PERFIL "U" EM CHAPA ACO DOBRADA, E = 3,04 MM, H = 20 CM, ABAS = 5 CM (4,47 KG/M)</v>
      </c>
      <c r="C720" s="90">
        <f>'Item 20 Lista de Peças c Sinapi'!D688</f>
        <v>4.8</v>
      </c>
      <c r="D720" s="216" t="str">
        <f>'Item 20 Lista de Peças c Sinapi'!E688</f>
        <v xml:space="preserve">KG    </v>
      </c>
      <c r="E720" s="216">
        <f>'Item 20 Lista de Peças c Sinapi'!F688</f>
        <v>50</v>
      </c>
      <c r="F720" s="120">
        <f t="shared" si="11"/>
        <v>240</v>
      </c>
    </row>
    <row r="721" spans="1:6" ht="38.25" x14ac:dyDescent="0.25">
      <c r="A721" s="108" t="s">
        <v>1363</v>
      </c>
      <c r="B721" s="217" t="str">
        <f>'Item 20 Lista de Peças c Sinapi'!B689</f>
        <v>PERFIL "U" ENRIJECIDO DE ACO GALVANIZADO, DOBRADO, 150 X 60 X 20 MM, E = 3,00 MM OU 200 X 75 X 25 MM, E = 3,75 MM</v>
      </c>
      <c r="C721" s="90">
        <f>'Item 20 Lista de Peças c Sinapi'!D689</f>
        <v>4.55</v>
      </c>
      <c r="D721" s="216" t="str">
        <f>'Item 20 Lista de Peças c Sinapi'!E689</f>
        <v xml:space="preserve">KG    </v>
      </c>
      <c r="E721" s="216">
        <f>'Item 20 Lista de Peças c Sinapi'!F689</f>
        <v>50</v>
      </c>
      <c r="F721" s="120">
        <f t="shared" si="11"/>
        <v>227.5</v>
      </c>
    </row>
    <row r="722" spans="1:6" ht="25.5" x14ac:dyDescent="0.25">
      <c r="A722" s="108" t="s">
        <v>1365</v>
      </c>
      <c r="B722" s="217" t="str">
        <f>'Item 20 Lista de Peças c Sinapi'!B690</f>
        <v>PERFIL "U" SIMPLES DE ACO GALVANIZADO DOBRADO 75 X *40* MM, E = 2,65 MM</v>
      </c>
      <c r="C722" s="90">
        <f>'Item 20 Lista de Peças c Sinapi'!D690</f>
        <v>4.55</v>
      </c>
      <c r="D722" s="216" t="str">
        <f>'Item 20 Lista de Peças c Sinapi'!E690</f>
        <v xml:space="preserve">KG    </v>
      </c>
      <c r="E722" s="216">
        <f>'Item 20 Lista de Peças c Sinapi'!F690</f>
        <v>50</v>
      </c>
      <c r="F722" s="120">
        <f t="shared" si="11"/>
        <v>227.5</v>
      </c>
    </row>
    <row r="723" spans="1:6" x14ac:dyDescent="0.25">
      <c r="A723" s="108" t="s">
        <v>1367</v>
      </c>
      <c r="B723" s="217" t="str">
        <f>'Item 20 Lista de Peças c Sinapi'!B691</f>
        <v>PERFILADO PERFURADO 19 X 38 MM, CHAPA 22</v>
      </c>
      <c r="C723" s="90">
        <f>'Item 20 Lista de Peças c Sinapi'!D691</f>
        <v>2.4500000000000002</v>
      </c>
      <c r="D723" s="216" t="str">
        <f>'Item 20 Lista de Peças c Sinapi'!E691</f>
        <v>m</v>
      </c>
      <c r="E723" s="216">
        <f>'Item 20 Lista de Peças c Sinapi'!F691</f>
        <v>253</v>
      </c>
      <c r="F723" s="120">
        <f t="shared" si="11"/>
        <v>619.85</v>
      </c>
    </row>
    <row r="724" spans="1:6" ht="25.5" x14ac:dyDescent="0.25">
      <c r="A724" s="108" t="s">
        <v>1369</v>
      </c>
      <c r="B724" s="217" t="str">
        <f>'Item 20 Lista de Peças c Sinapi'!B692</f>
        <v>PERFILADO PERFURADO DUPLO 38 X 76 MM, CHAPA 22</v>
      </c>
      <c r="C724" s="90">
        <f>'Item 20 Lista de Peças c Sinapi'!D692</f>
        <v>7.67</v>
      </c>
      <c r="D724" s="216" t="str">
        <f>'Item 20 Lista de Peças c Sinapi'!E692</f>
        <v>m</v>
      </c>
      <c r="E724" s="216">
        <f>'Item 20 Lista de Peças c Sinapi'!F692</f>
        <v>251</v>
      </c>
      <c r="F724" s="120">
        <f t="shared" si="11"/>
        <v>1925.17</v>
      </c>
    </row>
    <row r="725" spans="1:6" ht="25.5" x14ac:dyDescent="0.25">
      <c r="A725" s="108" t="s">
        <v>1371</v>
      </c>
      <c r="B725" s="217" t="str">
        <f>'Item 20 Lista de Peças c Sinapi'!B693</f>
        <v>PERFILADO PERFURADO SIMPLES 38 X 38 MM, CHAPA 22</v>
      </c>
      <c r="C725" s="90">
        <f>'Item 20 Lista de Peças c Sinapi'!D693</f>
        <v>4.46</v>
      </c>
      <c r="D725" s="216" t="str">
        <f>'Item 20 Lista de Peças c Sinapi'!E693</f>
        <v>m</v>
      </c>
      <c r="E725" s="216">
        <f>'Item 20 Lista de Peças c Sinapi'!F693</f>
        <v>252</v>
      </c>
      <c r="F725" s="120">
        <f t="shared" si="11"/>
        <v>1123.92</v>
      </c>
    </row>
    <row r="726" spans="1:6" ht="38.25" x14ac:dyDescent="0.25">
      <c r="A726" s="108" t="s">
        <v>1373</v>
      </c>
      <c r="B726" s="217" t="str">
        <f>'Item 20 Lista de Peças c Sinapi'!B694</f>
        <v>PISO EM CERAMICA ESMALTADA EXTRA, PEI MAIOR OU IGUAL A 4, FORMATO MAIOR QUE 2025 CM2</v>
      </c>
      <c r="C726" s="90">
        <f>'Item 20 Lista de Peças c Sinapi'!D694</f>
        <v>32.840000000000003</v>
      </c>
      <c r="D726" s="216" t="str">
        <f>'Item 20 Lista de Peças c Sinapi'!E694</f>
        <v>m²</v>
      </c>
      <c r="E726" s="216">
        <f>'Item 20 Lista de Peças c Sinapi'!F694</f>
        <v>150</v>
      </c>
      <c r="F726" s="120">
        <f t="shared" si="11"/>
        <v>4926</v>
      </c>
    </row>
    <row r="727" spans="1:6" ht="38.25" x14ac:dyDescent="0.25">
      <c r="A727" s="108" t="s">
        <v>1375</v>
      </c>
      <c r="B727" s="217" t="str">
        <f>'Item 20 Lista de Peças c Sinapi'!B695</f>
        <v>PISO EM CERAMICA ESMALTADA EXTRA, PEI MAIOR OU IGUAL A 4, FORMATO MENOR OU IGUAL A 2025 CM2</v>
      </c>
      <c r="C727" s="90">
        <f>'Item 20 Lista de Peças c Sinapi'!D695</f>
        <v>16.11</v>
      </c>
      <c r="D727" s="216" t="str">
        <f>'Item 20 Lista de Peças c Sinapi'!E695</f>
        <v>m²</v>
      </c>
      <c r="E727" s="216">
        <f>'Item 20 Lista de Peças c Sinapi'!F695</f>
        <v>150</v>
      </c>
      <c r="F727" s="120">
        <f t="shared" si="11"/>
        <v>2416.5</v>
      </c>
    </row>
    <row r="728" spans="1:6" ht="38.25" x14ac:dyDescent="0.25">
      <c r="A728" s="108" t="s">
        <v>1377</v>
      </c>
      <c r="B728" s="217" t="str">
        <f>'Item 20 Lista de Peças c Sinapi'!B696</f>
        <v>PISO EM CERAMICA ESMALTADA, COMERCIAL (PADRAO POPULAR), PEI MAIOR OU IGUAL A 3, FORMATO MENOR OU IGUAL A  2025 CM2</v>
      </c>
      <c r="C728" s="90">
        <f>'Item 20 Lista de Peças c Sinapi'!D696</f>
        <v>13.35</v>
      </c>
      <c r="D728" s="216" t="str">
        <f>'Item 20 Lista de Peças c Sinapi'!E696</f>
        <v>m²</v>
      </c>
      <c r="E728" s="216">
        <f>'Item 20 Lista de Peças c Sinapi'!F696</f>
        <v>150</v>
      </c>
      <c r="F728" s="120">
        <f t="shared" si="11"/>
        <v>2002.5</v>
      </c>
    </row>
    <row r="729" spans="1:6" ht="25.5" x14ac:dyDescent="0.25">
      <c r="A729" s="108" t="s">
        <v>1379</v>
      </c>
      <c r="B729" s="217" t="str">
        <f>'Item 20 Lista de Peças c Sinapi'!B697</f>
        <v>PISO EM PORCELANATO RETIFICADO EXTRA, FORMATO MENOR OU IGUAL A 2025 CM2</v>
      </c>
      <c r="C729" s="90">
        <f>'Item 20 Lista de Peças c Sinapi'!D697</f>
        <v>43.76</v>
      </c>
      <c r="D729" s="216" t="str">
        <f>'Item 20 Lista de Peças c Sinapi'!E697</f>
        <v>m²</v>
      </c>
      <c r="E729" s="216">
        <f>'Item 20 Lista de Peças c Sinapi'!F697</f>
        <v>50</v>
      </c>
      <c r="F729" s="120">
        <f t="shared" si="11"/>
        <v>2188</v>
      </c>
    </row>
    <row r="730" spans="1:6" ht="25.5" x14ac:dyDescent="0.25">
      <c r="A730" s="108" t="s">
        <v>1381</v>
      </c>
      <c r="B730" s="217" t="str">
        <f>'Item 20 Lista de Peças c Sinapi'!B698</f>
        <v>PISO PORCELANATO, BORDA RETA, EXTRA, FORMATO MAIOR QUE 2025 CM2</v>
      </c>
      <c r="C730" s="90">
        <f>'Item 20 Lista de Peças c Sinapi'!D698</f>
        <v>51.69</v>
      </c>
      <c r="D730" s="216" t="str">
        <f>'Item 20 Lista de Peças c Sinapi'!E698</f>
        <v>m²</v>
      </c>
      <c r="E730" s="216">
        <f>'Item 20 Lista de Peças c Sinapi'!F698</f>
        <v>50</v>
      </c>
      <c r="F730" s="120">
        <f t="shared" si="11"/>
        <v>2584.5</v>
      </c>
    </row>
    <row r="731" spans="1:6" x14ac:dyDescent="0.25">
      <c r="A731" s="108" t="s">
        <v>1383</v>
      </c>
      <c r="B731" s="217" t="str">
        <f>'Item 20 Lista de Peças c Sinapi'!B699</f>
        <v>PISO VINILICO EM MANTA</v>
      </c>
      <c r="C731" s="90">
        <f>'Item 20 Lista de Peças c Sinapi'!D699</f>
        <v>71.64</v>
      </c>
      <c r="D731" s="216" t="str">
        <f>'Item 20 Lista de Peças c Sinapi'!E699</f>
        <v>m²</v>
      </c>
      <c r="E731" s="216">
        <f>'Item 20 Lista de Peças c Sinapi'!F699</f>
        <v>800</v>
      </c>
      <c r="F731" s="120">
        <f t="shared" si="11"/>
        <v>57312</v>
      </c>
    </row>
    <row r="732" spans="1:6" ht="25.5" x14ac:dyDescent="0.25">
      <c r="A732" s="108" t="s">
        <v>1385</v>
      </c>
      <c r="B732" s="217" t="str">
        <f>'Item 20 Lista de Peças c Sinapi'!B700</f>
        <v>PLACA VINILICA SEMIFLEXIVEL PARA PISOS, e = 3,2 mm, 30 X 30 CM</v>
      </c>
      <c r="C732" s="90">
        <f>'Item 20 Lista de Peças c Sinapi'!D700</f>
        <v>118.25</v>
      </c>
      <c r="D732" s="216" t="str">
        <f>'Item 20 Lista de Peças c Sinapi'!E700</f>
        <v>m²</v>
      </c>
      <c r="E732" s="216">
        <f>'Item 20 Lista de Peças c Sinapi'!F700</f>
        <v>4000</v>
      </c>
      <c r="F732" s="120">
        <f t="shared" si="11"/>
        <v>473000</v>
      </c>
    </row>
    <row r="733" spans="1:6" ht="38.25" x14ac:dyDescent="0.25">
      <c r="A733" s="108" t="s">
        <v>1387</v>
      </c>
      <c r="B733" s="217" t="str">
        <f>'Item 20 Lista de Peças c Sinapi'!B701</f>
        <v>PISO/ REVESTIMENTO EM MARMORE, POLIDO, BRANCO COMUM, FORMATO MAIOR OU IGUAL A 3025 CM2, E = *2* CM</v>
      </c>
      <c r="C733" s="90">
        <f>'Item 20 Lista de Peças c Sinapi'!D701</f>
        <v>141.38999999999999</v>
      </c>
      <c r="D733" s="216" t="str">
        <f>'Item 20 Lista de Peças c Sinapi'!E701</f>
        <v>m²</v>
      </c>
      <c r="E733" s="216">
        <f>'Item 20 Lista de Peças c Sinapi'!F701</f>
        <v>500</v>
      </c>
      <c r="F733" s="120">
        <f t="shared" si="11"/>
        <v>70695</v>
      </c>
    </row>
    <row r="734" spans="1:6" ht="38.25" x14ac:dyDescent="0.25">
      <c r="A734" s="108" t="s">
        <v>1389</v>
      </c>
      <c r="B734" s="217" t="str">
        <f>'Item 20 Lista de Peças c Sinapi'!B702</f>
        <v>PISO/ REVESTIMENTO EM MARMORE, POLIDO, BRANCO COMUM, FORMATO MENOR OU IGUAL A 3025 CM2, E = *2* CM</v>
      </c>
      <c r="C734" s="90">
        <f>'Item 20 Lista de Peças c Sinapi'!D702</f>
        <v>145.33000000000001</v>
      </c>
      <c r="D734" s="216" t="str">
        <f>'Item 20 Lista de Peças c Sinapi'!E702</f>
        <v>m²</v>
      </c>
      <c r="E734" s="216">
        <f>'Item 20 Lista de Peças c Sinapi'!F702</f>
        <v>500</v>
      </c>
      <c r="F734" s="120">
        <f t="shared" si="11"/>
        <v>72665</v>
      </c>
    </row>
    <row r="735" spans="1:6" ht="51" x14ac:dyDescent="0.25">
      <c r="A735" s="108" t="s">
        <v>1391</v>
      </c>
      <c r="B735" s="217" t="str">
        <f>'Item 20 Lista de Peças c Sinapi'!B703</f>
        <v>PLACA / CHAPA DE GESSO ACARTONADO, ACABAMENTO VINILICO LISO EM UMA DAS FACES, COR BRANCA, BORDA QUADRADA, E = 9,5 MM, 625 X 1250 MM (L X C), PARA FORRO REMOVIVEL</v>
      </c>
      <c r="C735" s="90">
        <f>'Item 20 Lista de Peças c Sinapi'!D703</f>
        <v>45.24</v>
      </c>
      <c r="D735" s="216" t="str">
        <f>'Item 20 Lista de Peças c Sinapi'!E703</f>
        <v>m²</v>
      </c>
      <c r="E735" s="216">
        <f>'Item 20 Lista de Peças c Sinapi'!F703</f>
        <v>200</v>
      </c>
      <c r="F735" s="120">
        <f t="shared" si="11"/>
        <v>9048</v>
      </c>
    </row>
    <row r="736" spans="1:6" ht="51" x14ac:dyDescent="0.25">
      <c r="A736" s="108" t="s">
        <v>1392</v>
      </c>
      <c r="B736" s="217" t="str">
        <f>'Item 20 Lista de Peças c Sinapi'!B704</f>
        <v>PLACA / CHAPA DE GESSO ACARTONADO, ACABAMENTO VINILICO LISO EM UMA DAS FACES, COR BRANCA, BORDA QUADRADA, E = 9,5 MM, 625 X 625 MM (L X C), PARA FORRO REMOVIVEL</v>
      </c>
      <c r="C736" s="90">
        <f>'Item 20 Lista de Peças c Sinapi'!D704</f>
        <v>52.25</v>
      </c>
      <c r="D736" s="216" t="str">
        <f>'Item 20 Lista de Peças c Sinapi'!E704</f>
        <v>m²</v>
      </c>
      <c r="E736" s="216">
        <f>'Item 20 Lista de Peças c Sinapi'!F704</f>
        <v>200</v>
      </c>
      <c r="F736" s="120">
        <f t="shared" si="11"/>
        <v>10450</v>
      </c>
    </row>
    <row r="737" spans="1:6" ht="51" x14ac:dyDescent="0.25">
      <c r="A737" s="108" t="s">
        <v>1393</v>
      </c>
      <c r="B737" s="217" t="str">
        <f>'Item 20 Lista de Peças c Sinapi'!B705</f>
        <v>PLACA DE FIBRA MINERAL PARA FORRO, DE 625 X 625 MM, E = 15 MM, BORDA REBAIXADA PARA PERFIL 24 MM, COM PINTURA ANTIMOFO (NAO INCLUI PERFIS)</v>
      </c>
      <c r="C737" s="90">
        <f>'Item 20 Lista de Peças c Sinapi'!D705</f>
        <v>33.46</v>
      </c>
      <c r="D737" s="216" t="str">
        <f>'Item 20 Lista de Peças c Sinapi'!E705</f>
        <v>m²</v>
      </c>
      <c r="E737" s="216">
        <f>'Item 20 Lista de Peças c Sinapi'!F705</f>
        <v>200</v>
      </c>
      <c r="F737" s="120">
        <f t="shared" si="11"/>
        <v>6692</v>
      </c>
    </row>
    <row r="738" spans="1:6" ht="38.25" x14ac:dyDescent="0.25">
      <c r="A738" s="108" t="s">
        <v>1394</v>
      </c>
      <c r="B738" s="217" t="str">
        <f>'Item 20 Lista de Peças c Sinapi'!B706</f>
        <v>PLACA DE FIBRA MINERAL PARA FORRO, DE 625 X 625 MM, E = 15 MM, BORDA RETA, COM PINTURA ANTIMOFO (NAO INCLUI PERFIS)</v>
      </c>
      <c r="C738" s="90">
        <f>'Item 20 Lista de Peças c Sinapi'!D706</f>
        <v>20.81</v>
      </c>
      <c r="D738" s="216" t="str">
        <f>'Item 20 Lista de Peças c Sinapi'!E706</f>
        <v>m²</v>
      </c>
      <c r="E738" s="216">
        <f>'Item 20 Lista de Peças c Sinapi'!F706</f>
        <v>200</v>
      </c>
      <c r="F738" s="120">
        <f t="shared" si="11"/>
        <v>4162</v>
      </c>
    </row>
    <row r="739" spans="1:6" ht="38.25" x14ac:dyDescent="0.25">
      <c r="A739" s="108" t="s">
        <v>1397</v>
      </c>
      <c r="B739" s="217" t="str">
        <f>'Item 20 Lista de Peças c Sinapi'!B707</f>
        <v>PLACA DE GESSO PARA FORRO, DE  *60 X 60* CM E ESPESSURA DE 12 MM (30 MM NAS BORDAS) SEM COLOCACAO</v>
      </c>
      <c r="C739" s="90">
        <f>'Item 20 Lista de Peças c Sinapi'!D707</f>
        <v>12.5</v>
      </c>
      <c r="D739" s="216" t="str">
        <f>'Item 20 Lista de Peças c Sinapi'!E707</f>
        <v>m²</v>
      </c>
      <c r="E739" s="216">
        <f>'Item 20 Lista de Peças c Sinapi'!F707</f>
        <v>200</v>
      </c>
      <c r="F739" s="120">
        <f t="shared" si="11"/>
        <v>2500</v>
      </c>
    </row>
    <row r="740" spans="1:6" ht="25.5" x14ac:dyDescent="0.25">
      <c r="A740" s="108" t="s">
        <v>1399</v>
      </c>
      <c r="B740" s="217" t="str">
        <f>'Item 20 Lista de Peças c Sinapi'!B708</f>
        <v>PORCA OLHAL EM ACO GALVANIZADO, DIAMETRO NOMINAL DE 16 MM</v>
      </c>
      <c r="C740" s="90">
        <f>'Item 20 Lista de Peças c Sinapi'!D708</f>
        <v>9.7799999999999994</v>
      </c>
      <c r="D740" s="216" t="str">
        <f>'Item 20 Lista de Peças c Sinapi'!E708</f>
        <v>un</v>
      </c>
      <c r="E740" s="216">
        <f>'Item 20 Lista de Peças c Sinapi'!F708</f>
        <v>290</v>
      </c>
      <c r="F740" s="120">
        <f t="shared" ref="F740:F803" si="12">ROUND(E740*C740,2)</f>
        <v>2836.2</v>
      </c>
    </row>
    <row r="741" spans="1:6" ht="25.5" x14ac:dyDescent="0.25">
      <c r="A741" s="108" t="s">
        <v>1401</v>
      </c>
      <c r="B741" s="217" t="str">
        <f>'Item 20 Lista de Peças c Sinapi'!B709</f>
        <v>PORCA OLHAL EM ACO GALVANIZADO, ESPESSURA 16MM, ABERTURA 21MM</v>
      </c>
      <c r="C741" s="90">
        <f>'Item 20 Lista de Peças c Sinapi'!D709</f>
        <v>9.1</v>
      </c>
      <c r="D741" s="216" t="str">
        <f>'Item 20 Lista de Peças c Sinapi'!E709</f>
        <v>un</v>
      </c>
      <c r="E741" s="216">
        <f>'Item 20 Lista de Peças c Sinapi'!F709</f>
        <v>290</v>
      </c>
      <c r="F741" s="120">
        <f t="shared" si="12"/>
        <v>2639</v>
      </c>
    </row>
    <row r="742" spans="1:6" ht="38.25" x14ac:dyDescent="0.25">
      <c r="A742" s="108" t="s">
        <v>1403</v>
      </c>
      <c r="B742" s="217" t="str">
        <f>'Item 20 Lista de Peças c Sinapi'!B710</f>
        <v>PORCELANATO 60x60cm COM ACABAMENTO RETIFICADO, TETURA POLIDA E RESISTENTE A ALTO TRÁFEGO</v>
      </c>
      <c r="C742" s="90">
        <f>'Item 20 Lista de Peças c Sinapi'!D710</f>
        <v>35.979999999999997</v>
      </c>
      <c r="D742" s="216" t="str">
        <f>'Item 20 Lista de Peças c Sinapi'!E710</f>
        <v>m²</v>
      </c>
      <c r="E742" s="216">
        <f>'Item 20 Lista de Peças c Sinapi'!F710</f>
        <v>50</v>
      </c>
      <c r="F742" s="120">
        <f t="shared" si="12"/>
        <v>1799</v>
      </c>
    </row>
    <row r="743" spans="1:6" x14ac:dyDescent="0.25">
      <c r="A743" s="108" t="s">
        <v>1405</v>
      </c>
      <c r="B743" s="217" t="str">
        <f>'Item 20 Lista de Peças c Sinapi'!B711</f>
        <v xml:space="preserve">PORTA CORTA-FOGO 90X210X4CM </v>
      </c>
      <c r="C743" s="90">
        <f>'Item 20 Lista de Peças c Sinapi'!D711</f>
        <v>517.73</v>
      </c>
      <c r="D743" s="216" t="str">
        <f>'Item 20 Lista de Peças c Sinapi'!E711</f>
        <v>un</v>
      </c>
      <c r="E743" s="216">
        <f>'Item 20 Lista de Peças c Sinapi'!F711</f>
        <v>1</v>
      </c>
      <c r="F743" s="120">
        <f t="shared" si="12"/>
        <v>517.73</v>
      </c>
    </row>
    <row r="744" spans="1:6" ht="38.25" x14ac:dyDescent="0.25">
      <c r="A744" s="108" t="s">
        <v>1407</v>
      </c>
      <c r="B744" s="217" t="str">
        <f>'Item 20 Lista de Peças c Sinapi'!B712</f>
        <v>PRANCHAO DE MADEIRA APARELHADA *7,5 X 23* CM (3 X 9 ") MACARANDUBA, ANGELIM OU EQUIVALENTE DA REGIAO</v>
      </c>
      <c r="C744" s="90">
        <f>'Item 20 Lista de Peças c Sinapi'!D712</f>
        <v>64.59</v>
      </c>
      <c r="D744" s="216" t="str">
        <f>'Item 20 Lista de Peças c Sinapi'!E712</f>
        <v>m</v>
      </c>
      <c r="E744" s="216">
        <f>'Item 20 Lista de Peças c Sinapi'!F712</f>
        <v>150</v>
      </c>
      <c r="F744" s="120">
        <f t="shared" si="12"/>
        <v>9688.5</v>
      </c>
    </row>
    <row r="745" spans="1:6" ht="38.25" x14ac:dyDescent="0.25">
      <c r="A745" s="108" t="s">
        <v>1409</v>
      </c>
      <c r="B745" s="217" t="str">
        <f>'Item 20 Lista de Peças c Sinapi'!B713</f>
        <v>PRANCHAO DE MADEIRA NAO APARELHADA *7,5 X 23* CM (3 x 9 ") MACARANDUBA, ANGELIM OU EQUIVALENTE DA REGIAO</v>
      </c>
      <c r="C745" s="90">
        <f>'Item 20 Lista de Peças c Sinapi'!D713</f>
        <v>52.41</v>
      </c>
      <c r="D745" s="216" t="str">
        <f>'Item 20 Lista de Peças c Sinapi'!E713</f>
        <v>m</v>
      </c>
      <c r="E745" s="216">
        <f>'Item 20 Lista de Peças c Sinapi'!F713</f>
        <v>150</v>
      </c>
      <c r="F745" s="120">
        <f t="shared" si="12"/>
        <v>7861.5</v>
      </c>
    </row>
    <row r="746" spans="1:6" ht="25.5" x14ac:dyDescent="0.25">
      <c r="A746" s="108" t="s">
        <v>1411</v>
      </c>
      <c r="B746" s="217" t="str">
        <f>'Item 20 Lista de Peças c Sinapi'!B714</f>
        <v>PRIMER UNIVERSAL, FUNDO ANTICORROSIVO TIPO ZARCÃO</v>
      </c>
      <c r="C746" s="90">
        <f>'Item 20 Lista de Peças c Sinapi'!D714</f>
        <v>25.38</v>
      </c>
      <c r="D746" s="216" t="str">
        <f>'Item 20 Lista de Peças c Sinapi'!E714</f>
        <v>lts</v>
      </c>
      <c r="E746" s="216">
        <f>'Item 20 Lista de Peças c Sinapi'!F714</f>
        <v>100</v>
      </c>
      <c r="F746" s="120">
        <f t="shared" si="12"/>
        <v>2538</v>
      </c>
    </row>
    <row r="747" spans="1:6" ht="38.25" x14ac:dyDescent="0.25">
      <c r="A747" s="108" t="s">
        <v>1413</v>
      </c>
      <c r="B747" s="217" t="str">
        <f>'Item 20 Lista de Peças c Sinapi'!B715</f>
        <v>QUADRO DE DISTRIBUIÇÃO DE EMBUTIR EM C/ BARRAMENTO TRIFÁSICO PARA 12 DISJUNTORES UNIPOLARES EM CHAPA DE AÇO GALVANIZADO</v>
      </c>
      <c r="C747" s="90">
        <f>'Item 20 Lista de Peças c Sinapi'!D715</f>
        <v>195.84</v>
      </c>
      <c r="D747" s="216" t="str">
        <f>'Item 20 Lista de Peças c Sinapi'!E715</f>
        <v>un</v>
      </c>
      <c r="E747" s="216">
        <f>'Item 20 Lista de Peças c Sinapi'!F715</f>
        <v>5</v>
      </c>
      <c r="F747" s="120">
        <f t="shared" si="12"/>
        <v>979.2</v>
      </c>
    </row>
    <row r="748" spans="1:6" ht="38.25" x14ac:dyDescent="0.25">
      <c r="A748" s="108" t="s">
        <v>1415</v>
      </c>
      <c r="B748" s="217" t="str">
        <f>'Item 20 Lista de Peças c Sinapi'!B716</f>
        <v>QUADRO DE DISTRIBUIÇÃO DE EMBUTIR EM C/ BARRAMENTO TRIFÁSICO PARA 24 DISJUNTORES UNIPOLARES EM CHAPA DE AÇO GALVANIZADO</v>
      </c>
      <c r="C748" s="90">
        <f>'Item 20 Lista de Peças c Sinapi'!D716</f>
        <v>288.42</v>
      </c>
      <c r="D748" s="216" t="str">
        <f>'Item 20 Lista de Peças c Sinapi'!E716</f>
        <v>un</v>
      </c>
      <c r="E748" s="216">
        <f>'Item 20 Lista de Peças c Sinapi'!F716</f>
        <v>5</v>
      </c>
      <c r="F748" s="120">
        <f t="shared" si="12"/>
        <v>1442.1</v>
      </c>
    </row>
    <row r="749" spans="1:6" ht="51" x14ac:dyDescent="0.25">
      <c r="A749" s="108" t="s">
        <v>1417</v>
      </c>
      <c r="B749" s="217" t="str">
        <f>'Item 20 Lista de Peças c Sinapi'!B717</f>
        <v>QUADRO DE DISTRIBUIÇÃO DE EMBUTIR EM C/ BARRAMENTO TRIFÁSICO PARA 32/30 DISJUNTORES UNIPOLARES EM CHAPA DE AÇO GALVANIZADO</v>
      </c>
      <c r="C749" s="90">
        <f>'Item 20 Lista de Peças c Sinapi'!D717</f>
        <v>330.75</v>
      </c>
      <c r="D749" s="216" t="str">
        <f>'Item 20 Lista de Peças c Sinapi'!E717</f>
        <v>un</v>
      </c>
      <c r="E749" s="216">
        <f>'Item 20 Lista de Peças c Sinapi'!F717</f>
        <v>5</v>
      </c>
      <c r="F749" s="120">
        <f t="shared" si="12"/>
        <v>1653.75</v>
      </c>
    </row>
    <row r="750" spans="1:6" ht="51" x14ac:dyDescent="0.25">
      <c r="A750" s="108" t="s">
        <v>1419</v>
      </c>
      <c r="B750" s="217" t="str">
        <f>'Item 20 Lista de Peças c Sinapi'!B718</f>
        <v>QUADRO DE DISTRIBUIÇÃO DE EMBUTIR EM C/ BARRAMENTO TRIFÁSICO PARA 40 DISJUNTORES UNIPOLARES EM CHAPA DE AÇO GALVANIZADO COM CHAVE GERAL TRIFÁSICA</v>
      </c>
      <c r="C750" s="90">
        <f>'Item 20 Lista de Peças c Sinapi'!D718</f>
        <v>485.34</v>
      </c>
      <c r="D750" s="216" t="str">
        <f>'Item 20 Lista de Peças c Sinapi'!E718</f>
        <v>un</v>
      </c>
      <c r="E750" s="216">
        <f>'Item 20 Lista de Peças c Sinapi'!F718</f>
        <v>5</v>
      </c>
      <c r="F750" s="120">
        <f t="shared" si="12"/>
        <v>2426.6999999999998</v>
      </c>
    </row>
    <row r="751" spans="1:6" ht="51" x14ac:dyDescent="0.25">
      <c r="A751" s="108" t="s">
        <v>1421</v>
      </c>
      <c r="B751" s="217" t="str">
        <f>'Item 20 Lista de Peças c Sinapi'!B719</f>
        <v>QUADRO DE DISTRIBUIÇÃO DE EMBUTIR EM C/ BARRAMENTO TRIFÁSICO PARA 50/30  DISJUNTORES UNIPOLARES EM CHAPA DE AÇO GALVANIZADO</v>
      </c>
      <c r="C751" s="90">
        <f>'Item 20 Lista de Peças c Sinapi'!D719</f>
        <v>698.35</v>
      </c>
      <c r="D751" s="216" t="str">
        <f>'Item 20 Lista de Peças c Sinapi'!E719</f>
        <v>un</v>
      </c>
      <c r="E751" s="216">
        <f>'Item 20 Lista de Peças c Sinapi'!F719</f>
        <v>5</v>
      </c>
      <c r="F751" s="120">
        <f t="shared" si="12"/>
        <v>3491.75</v>
      </c>
    </row>
    <row r="752" spans="1:6" ht="51" x14ac:dyDescent="0.25">
      <c r="A752" s="108" t="s">
        <v>1423</v>
      </c>
      <c r="B752" s="217" t="str">
        <f>'Item 20 Lista de Peças c Sinapi'!B720</f>
        <v>QUADRO DE DISTRIBUIÇÃO DE SOBREPOR C/BARRAMENTO TRIFÁSICO PARA 18 DISJUNTORES UNIPOLARES, EM CHAPA DE AÇO GALVANIZADO</v>
      </c>
      <c r="C752" s="90">
        <f>'Item 20 Lista de Peças c Sinapi'!D720</f>
        <v>254</v>
      </c>
      <c r="D752" s="216" t="str">
        <f>'Item 20 Lista de Peças c Sinapi'!E720</f>
        <v>un</v>
      </c>
      <c r="E752" s="216">
        <f>'Item 20 Lista de Peças c Sinapi'!F720</f>
        <v>5</v>
      </c>
      <c r="F752" s="120">
        <f t="shared" si="12"/>
        <v>1270</v>
      </c>
    </row>
    <row r="753" spans="1:6" ht="25.5" x14ac:dyDescent="0.25">
      <c r="A753" s="108" t="s">
        <v>1425</v>
      </c>
      <c r="B753" s="217" t="str">
        <f>'Item 20 Lista de Peças c Sinapi'!B721</f>
        <v>RALO EM PVC MEDINDO 100X40MM QUADRADO SAÍDA LATERAL</v>
      </c>
      <c r="C753" s="90">
        <f>'Item 20 Lista de Peças c Sinapi'!D721</f>
        <v>5.33</v>
      </c>
      <c r="D753" s="216" t="str">
        <f>'Item 20 Lista de Peças c Sinapi'!E721</f>
        <v>un</v>
      </c>
      <c r="E753" s="216">
        <f>'Item 20 Lista de Peças c Sinapi'!F721</f>
        <v>5</v>
      </c>
      <c r="F753" s="120">
        <f t="shared" si="12"/>
        <v>26.65</v>
      </c>
    </row>
    <row r="754" spans="1:6" ht="25.5" x14ac:dyDescent="0.25">
      <c r="A754" s="108" t="s">
        <v>1426</v>
      </c>
      <c r="B754" s="217" t="str">
        <f>'Item 20 Lista de Peças c Sinapi'!B722</f>
        <v>RALO EM PVC MEDINDO 10CM(L) X 10CM(C) REDONDO SAÍDA FUNDO</v>
      </c>
      <c r="C754" s="90">
        <f>'Item 20 Lista de Peças c Sinapi'!D722</f>
        <v>7.82</v>
      </c>
      <c r="D754" s="216" t="str">
        <f>'Item 20 Lista de Peças c Sinapi'!E722</f>
        <v>un</v>
      </c>
      <c r="E754" s="216">
        <f>'Item 20 Lista de Peças c Sinapi'!F722</f>
        <v>5</v>
      </c>
      <c r="F754" s="120">
        <f t="shared" si="12"/>
        <v>39.1</v>
      </c>
    </row>
    <row r="755" spans="1:6" x14ac:dyDescent="0.25">
      <c r="A755" s="108" t="s">
        <v>1427</v>
      </c>
      <c r="B755" s="217" t="str">
        <f>'Item 20 Lista de Peças c Sinapi'!B723</f>
        <v>RALO SIFONADO COM SAIDA DE 40MM</v>
      </c>
      <c r="C755" s="90">
        <f>'Item 20 Lista de Peças c Sinapi'!D723</f>
        <v>7.1</v>
      </c>
      <c r="D755" s="216" t="str">
        <f>'Item 20 Lista de Peças c Sinapi'!E723</f>
        <v>un</v>
      </c>
      <c r="E755" s="216">
        <f>'Item 20 Lista de Peças c Sinapi'!F723</f>
        <v>5</v>
      </c>
      <c r="F755" s="120">
        <f t="shared" si="12"/>
        <v>35.5</v>
      </c>
    </row>
    <row r="756" spans="1:6" ht="25.5" x14ac:dyDescent="0.25">
      <c r="A756" s="108" t="s">
        <v>1429</v>
      </c>
      <c r="B756" s="217" t="str">
        <f>'Item 20 Lista de Peças c Sinapi'!B724</f>
        <v>REATOR ELETRONICO BIVOLT PARA 1 LAMPADA FLUORESCENTE DE 18/20 W</v>
      </c>
      <c r="C756" s="90">
        <f>'Item 20 Lista de Peças c Sinapi'!D724</f>
        <v>2.46</v>
      </c>
      <c r="D756" s="216" t="str">
        <f>'Item 20 Lista de Peças c Sinapi'!E724</f>
        <v>un</v>
      </c>
      <c r="E756" s="216">
        <f>'Item 20 Lista de Peças c Sinapi'!F724</f>
        <v>30</v>
      </c>
      <c r="F756" s="120">
        <f t="shared" si="12"/>
        <v>73.8</v>
      </c>
    </row>
    <row r="757" spans="1:6" ht="25.5" x14ac:dyDescent="0.25">
      <c r="A757" s="108" t="s">
        <v>1431</v>
      </c>
      <c r="B757" s="217" t="str">
        <f>'Item 20 Lista de Peças c Sinapi'!B725</f>
        <v>REATOR ELETRONICO BIVOLT PARA 1 LAMPADA FLUORESCENTE DE 36/40 W</v>
      </c>
      <c r="C757" s="90">
        <f>'Item 20 Lista de Peças c Sinapi'!D725</f>
        <v>3.07</v>
      </c>
      <c r="D757" s="216" t="str">
        <f>'Item 20 Lista de Peças c Sinapi'!E725</f>
        <v>un</v>
      </c>
      <c r="E757" s="216">
        <f>'Item 20 Lista de Peças c Sinapi'!F725</f>
        <v>30</v>
      </c>
      <c r="F757" s="120">
        <f t="shared" si="12"/>
        <v>92.1</v>
      </c>
    </row>
    <row r="758" spans="1:6" ht="25.5" x14ac:dyDescent="0.25">
      <c r="A758" s="108" t="s">
        <v>1433</v>
      </c>
      <c r="B758" s="217" t="str">
        <f>'Item 20 Lista de Peças c Sinapi'!B726</f>
        <v>REATOR ELETRONICO BIVOLT PARA 2 LAMPADAS FLUORESCENTES DE 14 W</v>
      </c>
      <c r="C758" s="90">
        <f>'Item 20 Lista de Peças c Sinapi'!D726</f>
        <v>6.13</v>
      </c>
      <c r="D758" s="216" t="str">
        <f>'Item 20 Lista de Peças c Sinapi'!E726</f>
        <v>un</v>
      </c>
      <c r="E758" s="216">
        <f>'Item 20 Lista de Peças c Sinapi'!F726</f>
        <v>30</v>
      </c>
      <c r="F758" s="120">
        <f t="shared" si="12"/>
        <v>183.9</v>
      </c>
    </row>
    <row r="759" spans="1:6" ht="25.5" x14ac:dyDescent="0.25">
      <c r="A759" s="108" t="s">
        <v>1435</v>
      </c>
      <c r="B759" s="217" t="str">
        <f>'Item 20 Lista de Peças c Sinapi'!B727</f>
        <v>REATOR ELETRONICO BIVOLT PARA 2 LAMPADAS FLUORESCENTES DE 18/20 W</v>
      </c>
      <c r="C759" s="90">
        <f>'Item 20 Lista de Peças c Sinapi'!D727</f>
        <v>3.23</v>
      </c>
      <c r="D759" s="216" t="str">
        <f>'Item 20 Lista de Peças c Sinapi'!E727</f>
        <v>un</v>
      </c>
      <c r="E759" s="216">
        <f>'Item 20 Lista de Peças c Sinapi'!F727</f>
        <v>30</v>
      </c>
      <c r="F759" s="120">
        <f t="shared" si="12"/>
        <v>96.9</v>
      </c>
    </row>
    <row r="760" spans="1:6" ht="25.5" x14ac:dyDescent="0.25">
      <c r="A760" s="108" t="s">
        <v>1437</v>
      </c>
      <c r="B760" s="217" t="str">
        <f>'Item 20 Lista de Peças c Sinapi'!B728</f>
        <v>REATOR ELETRONICO BIVOLT PARA 2 LAMPADAS FLUORESCENTES DE 36/40 W</v>
      </c>
      <c r="C760" s="90">
        <f>'Item 20 Lista de Peças c Sinapi'!D728</f>
        <v>3.34</v>
      </c>
      <c r="D760" s="216" t="str">
        <f>'Item 20 Lista de Peças c Sinapi'!E728</f>
        <v>un</v>
      </c>
      <c r="E760" s="216">
        <f>'Item 20 Lista de Peças c Sinapi'!F728</f>
        <v>30</v>
      </c>
      <c r="F760" s="120">
        <f t="shared" si="12"/>
        <v>100.2</v>
      </c>
    </row>
    <row r="761" spans="1:6" ht="38.25" x14ac:dyDescent="0.25">
      <c r="A761" s="108" t="s">
        <v>1438</v>
      </c>
      <c r="B761" s="217" t="str">
        <f>'Item 20 Lista de Peças c Sinapi'!B729</f>
        <v>REATOR INTERNO/INTEGRADO PARA LAMPADA VAPOR METALICO 400 W, ALTO FATOR DE POTENCIA</v>
      </c>
      <c r="C761" s="90">
        <f>'Item 20 Lista de Peças c Sinapi'!D729</f>
        <v>24.62</v>
      </c>
      <c r="D761" s="216" t="str">
        <f>'Item 20 Lista de Peças c Sinapi'!E729</f>
        <v>un</v>
      </c>
      <c r="E761" s="216">
        <f>'Item 20 Lista de Peças c Sinapi'!F729</f>
        <v>31</v>
      </c>
      <c r="F761" s="120">
        <f t="shared" si="12"/>
        <v>763.22</v>
      </c>
    </row>
    <row r="762" spans="1:6" ht="25.5" x14ac:dyDescent="0.25">
      <c r="A762" s="108" t="s">
        <v>1440</v>
      </c>
      <c r="B762" s="217" t="str">
        <f>'Item 20 Lista de Peças c Sinapi'!B730</f>
        <v>REATOR P/ 1 LAMPADA VAPOR DE MERCURIO 125W USO EXT</v>
      </c>
      <c r="C762" s="90">
        <f>'Item 20 Lista de Peças c Sinapi'!D730</f>
        <v>9.6300000000000008</v>
      </c>
      <c r="D762" s="216" t="str">
        <f>'Item 20 Lista de Peças c Sinapi'!E730</f>
        <v>un</v>
      </c>
      <c r="E762" s="216">
        <f>'Item 20 Lista de Peças c Sinapi'!F730</f>
        <v>33</v>
      </c>
      <c r="F762" s="120">
        <f t="shared" si="12"/>
        <v>317.79000000000002</v>
      </c>
    </row>
    <row r="763" spans="1:6" ht="25.5" x14ac:dyDescent="0.25">
      <c r="A763" s="108" t="s">
        <v>1441</v>
      </c>
      <c r="B763" s="217" t="str">
        <f>'Item 20 Lista de Peças c Sinapi'!B731</f>
        <v>REATOR P/ 1 LAMPADA VAPOR DE MERCURIO 250W USO EXT</v>
      </c>
      <c r="C763" s="90">
        <f>'Item 20 Lista de Peças c Sinapi'!D731</f>
        <v>11.49</v>
      </c>
      <c r="D763" s="216" t="str">
        <f>'Item 20 Lista de Peças c Sinapi'!E731</f>
        <v>un</v>
      </c>
      <c r="E763" s="216">
        <f>'Item 20 Lista de Peças c Sinapi'!F731</f>
        <v>34</v>
      </c>
      <c r="F763" s="120">
        <f t="shared" si="12"/>
        <v>390.66</v>
      </c>
    </row>
    <row r="764" spans="1:6" ht="25.5" x14ac:dyDescent="0.25">
      <c r="A764" s="108" t="s">
        <v>1443</v>
      </c>
      <c r="B764" s="217" t="str">
        <f>'Item 20 Lista de Peças c Sinapi'!B732</f>
        <v>REATOR P/ 1 LAMPADA VAPOR DE MERCURIO 400W USO EXT</v>
      </c>
      <c r="C764" s="90">
        <f>'Item 20 Lista de Peças c Sinapi'!D732</f>
        <v>13.23</v>
      </c>
      <c r="D764" s="216" t="str">
        <f>'Item 20 Lista de Peças c Sinapi'!E732</f>
        <v>un</v>
      </c>
      <c r="E764" s="216">
        <f>'Item 20 Lista de Peças c Sinapi'!F732</f>
        <v>35</v>
      </c>
      <c r="F764" s="120">
        <f t="shared" si="12"/>
        <v>463.05</v>
      </c>
    </row>
    <row r="765" spans="1:6" ht="25.5" x14ac:dyDescent="0.25">
      <c r="A765" s="108" t="s">
        <v>1445</v>
      </c>
      <c r="B765" s="217" t="str">
        <f>'Item 20 Lista de Peças c Sinapi'!B733</f>
        <v>REATOR P/ LAMPADA VAPOR DE SODIO 250W USO EXT</v>
      </c>
      <c r="C765" s="90">
        <f>'Item 20 Lista de Peças c Sinapi'!D733</f>
        <v>21.02</v>
      </c>
      <c r="D765" s="216" t="str">
        <f>'Item 20 Lista de Peças c Sinapi'!E733</f>
        <v>un</v>
      </c>
      <c r="E765" s="216">
        <f>'Item 20 Lista de Peças c Sinapi'!F733</f>
        <v>32</v>
      </c>
      <c r="F765" s="120">
        <f t="shared" si="12"/>
        <v>672.64</v>
      </c>
    </row>
    <row r="766" spans="1:6" ht="25.5" x14ac:dyDescent="0.25">
      <c r="A766" s="108" t="s">
        <v>1447</v>
      </c>
      <c r="B766" s="217" t="str">
        <f>'Item 20 Lista de Peças c Sinapi'!B734</f>
        <v>REBITE DE ALUMÍNIO VAZADO DE REPUXO, 3,2 X 8MM (1KG = 1025 UNIDADES)</v>
      </c>
      <c r="C766" s="90">
        <f>'Item 20 Lista de Peças c Sinapi'!D734</f>
        <v>42.79</v>
      </c>
      <c r="D766" s="216" t="str">
        <f>'Item 20 Lista de Peças c Sinapi'!E734</f>
        <v>kg</v>
      </c>
      <c r="E766" s="216">
        <f>'Item 20 Lista de Peças c Sinapi'!F734</f>
        <v>2</v>
      </c>
      <c r="F766" s="120">
        <f t="shared" si="12"/>
        <v>85.58</v>
      </c>
    </row>
    <row r="767" spans="1:6" ht="38.25" x14ac:dyDescent="0.25">
      <c r="A767" s="108" t="s">
        <v>1449</v>
      </c>
      <c r="B767" s="217" t="str">
        <f>'Item 20 Lista de Peças c Sinapi'!B735</f>
        <v>REDUCAO FIXA TIPO STORZ, ENGATE RAPIDO 2.1/2" X 1.1/2", EM LATAO, PARA INSTALACAO PREDIAL</v>
      </c>
      <c r="C767" s="90">
        <f>'Item 20 Lista de Peças c Sinapi'!D735</f>
        <v>71.819999999999993</v>
      </c>
      <c r="D767" s="216" t="str">
        <f>'Item 20 Lista de Peças c Sinapi'!E735</f>
        <v>un</v>
      </c>
      <c r="E767" s="216">
        <f>'Item 20 Lista de Peças c Sinapi'!F735</f>
        <v>2</v>
      </c>
      <c r="F767" s="120">
        <f t="shared" si="12"/>
        <v>143.63999999999999</v>
      </c>
    </row>
    <row r="768" spans="1:6" ht="25.5" x14ac:dyDescent="0.25">
      <c r="A768" s="108" t="s">
        <v>1451</v>
      </c>
      <c r="B768" s="217" t="str">
        <f>'Item 20 Lista de Peças c Sinapi'!B736</f>
        <v>REFLETOR ESTAMPADO EM ALUMÍNIO PARA LÂMPADA DE 250 W/ 300W</v>
      </c>
      <c r="C768" s="90">
        <f>'Item 20 Lista de Peças c Sinapi'!D736</f>
        <v>72.959999999999994</v>
      </c>
      <c r="D768" s="216" t="str">
        <f>'Item 20 Lista de Peças c Sinapi'!E736</f>
        <v>un</v>
      </c>
      <c r="E768" s="216">
        <f>'Item 20 Lista de Peças c Sinapi'!F736</f>
        <v>5</v>
      </c>
      <c r="F768" s="120">
        <f t="shared" si="12"/>
        <v>364.8</v>
      </c>
    </row>
    <row r="769" spans="1:6" x14ac:dyDescent="0.25">
      <c r="A769" s="108" t="s">
        <v>1453</v>
      </c>
      <c r="B769" s="217" t="str">
        <f>'Item 20 Lista de Peças c Sinapi'!B737</f>
        <v>REGISTRO DE ESFERA EM PVC ½"</v>
      </c>
      <c r="C769" s="90">
        <f>'Item 20 Lista de Peças c Sinapi'!D737</f>
        <v>18.02</v>
      </c>
      <c r="D769" s="216" t="str">
        <f>'Item 20 Lista de Peças c Sinapi'!E737</f>
        <v>un</v>
      </c>
      <c r="E769" s="216">
        <f>'Item 20 Lista de Peças c Sinapi'!F737</f>
        <v>10</v>
      </c>
      <c r="F769" s="120">
        <f t="shared" si="12"/>
        <v>180.2</v>
      </c>
    </row>
    <row r="770" spans="1:6" x14ac:dyDescent="0.25">
      <c r="A770" s="108" t="s">
        <v>1455</v>
      </c>
      <c r="B770" s="217" t="str">
        <f>'Item 20 Lista de Peças c Sinapi'!B738</f>
        <v>REGISTRO DE GAVETA BRUTO D=15MM (1/2')</v>
      </c>
      <c r="C770" s="90">
        <f>'Item 20 Lista de Peças c Sinapi'!D738</f>
        <v>24.99</v>
      </c>
      <c r="D770" s="216" t="str">
        <f>'Item 20 Lista de Peças c Sinapi'!E738</f>
        <v>un</v>
      </c>
      <c r="E770" s="216">
        <f>'Item 20 Lista de Peças c Sinapi'!F738</f>
        <v>10</v>
      </c>
      <c r="F770" s="120">
        <f t="shared" si="12"/>
        <v>249.9</v>
      </c>
    </row>
    <row r="771" spans="1:6" x14ac:dyDescent="0.25">
      <c r="A771" s="108" t="s">
        <v>1457</v>
      </c>
      <c r="B771" s="217" t="str">
        <f>'Item 20 Lista de Peças c Sinapi'!B739</f>
        <v>REGISTRO DE GAVETA BRUTO D=20MM  (3/4')</v>
      </c>
      <c r="C771" s="90">
        <f>'Item 20 Lista de Peças c Sinapi'!D739</f>
        <v>26.36</v>
      </c>
      <c r="D771" s="216" t="str">
        <f>'Item 20 Lista de Peças c Sinapi'!E739</f>
        <v>un</v>
      </c>
      <c r="E771" s="216">
        <f>'Item 20 Lista de Peças c Sinapi'!F739</f>
        <v>10</v>
      </c>
      <c r="F771" s="120">
        <f t="shared" si="12"/>
        <v>263.60000000000002</v>
      </c>
    </row>
    <row r="772" spans="1:6" x14ac:dyDescent="0.25">
      <c r="A772" s="108" t="s">
        <v>1459</v>
      </c>
      <c r="B772" s="217" t="str">
        <f>'Item 20 Lista de Peças c Sinapi'!B740</f>
        <v>REGISTRO DE GAVETA BRUTO D=25MM  (1')</v>
      </c>
      <c r="C772" s="90">
        <f>'Item 20 Lista de Peças c Sinapi'!D740</f>
        <v>41.6</v>
      </c>
      <c r="D772" s="216" t="str">
        <f>'Item 20 Lista de Peças c Sinapi'!E740</f>
        <v>un</v>
      </c>
      <c r="E772" s="216">
        <f>'Item 20 Lista de Peças c Sinapi'!F740</f>
        <v>10</v>
      </c>
      <c r="F772" s="120">
        <f t="shared" si="12"/>
        <v>416</v>
      </c>
    </row>
    <row r="773" spans="1:6" x14ac:dyDescent="0.25">
      <c r="A773" s="108" t="s">
        <v>1461</v>
      </c>
      <c r="B773" s="217" t="str">
        <f>'Item 20 Lista de Peças c Sinapi'!B741</f>
        <v>REGISTRO DE GAVETA BRUTO D=32MM  (1 1/4')</v>
      </c>
      <c r="C773" s="90">
        <f>'Item 20 Lista de Peças c Sinapi'!D741</f>
        <v>56.7</v>
      </c>
      <c r="D773" s="216" t="str">
        <f>'Item 20 Lista de Peças c Sinapi'!E741</f>
        <v>un</v>
      </c>
      <c r="E773" s="216">
        <f>'Item 20 Lista de Peças c Sinapi'!F741</f>
        <v>10</v>
      </c>
      <c r="F773" s="120">
        <f t="shared" si="12"/>
        <v>567</v>
      </c>
    </row>
    <row r="774" spans="1:6" x14ac:dyDescent="0.25">
      <c r="A774" s="108" t="s">
        <v>1463</v>
      </c>
      <c r="B774" s="217" t="str">
        <f>'Item 20 Lista de Peças c Sinapi'!B742</f>
        <v>REGISTRO DE GAVETA BRUTO D=40MM (1 1/2')</v>
      </c>
      <c r="C774" s="90">
        <f>'Item 20 Lista de Peças c Sinapi'!D742</f>
        <v>71.59</v>
      </c>
      <c r="D774" s="216" t="str">
        <f>'Item 20 Lista de Peças c Sinapi'!E742</f>
        <v>un</v>
      </c>
      <c r="E774" s="216">
        <f>'Item 20 Lista de Peças c Sinapi'!F742</f>
        <v>10</v>
      </c>
      <c r="F774" s="120">
        <f t="shared" si="12"/>
        <v>715.9</v>
      </c>
    </row>
    <row r="775" spans="1:6" x14ac:dyDescent="0.25">
      <c r="A775" s="108" t="s">
        <v>1465</v>
      </c>
      <c r="B775" s="217" t="str">
        <f>'Item 20 Lista de Peças c Sinapi'!B743</f>
        <v>REGISTRO DE GAVETA BRUTO D=50MM (2´)</v>
      </c>
      <c r="C775" s="90">
        <f>'Item 20 Lista de Peças c Sinapi'!D743</f>
        <v>99.72</v>
      </c>
      <c r="D775" s="216" t="str">
        <f>'Item 20 Lista de Peças c Sinapi'!E743</f>
        <v>un</v>
      </c>
      <c r="E775" s="216">
        <f>'Item 20 Lista de Peças c Sinapi'!F743</f>
        <v>10</v>
      </c>
      <c r="F775" s="120">
        <f t="shared" si="12"/>
        <v>997.2</v>
      </c>
    </row>
    <row r="776" spans="1:6" ht="25.5" x14ac:dyDescent="0.25">
      <c r="A776" s="108" t="s">
        <v>1467</v>
      </c>
      <c r="B776" s="217" t="str">
        <f>'Item 20 Lista de Peças c Sinapi'!B744</f>
        <v>REGISTRO DE GAVETA C/CANOPLA CROMADA D=15MM  (1/2')</v>
      </c>
      <c r="C776" s="90">
        <f>'Item 20 Lista de Peças c Sinapi'!D744</f>
        <v>57</v>
      </c>
      <c r="D776" s="216" t="str">
        <f>'Item 20 Lista de Peças c Sinapi'!E744</f>
        <v>un</v>
      </c>
      <c r="E776" s="216">
        <f>'Item 20 Lista de Peças c Sinapi'!F744</f>
        <v>10</v>
      </c>
      <c r="F776" s="120">
        <f t="shared" si="12"/>
        <v>570</v>
      </c>
    </row>
    <row r="777" spans="1:6" ht="25.5" x14ac:dyDescent="0.25">
      <c r="A777" s="108" t="s">
        <v>1469</v>
      </c>
      <c r="B777" s="217" t="str">
        <f>'Item 20 Lista de Peças c Sinapi'!B745</f>
        <v>REGISTRO DE GAVETA C/CANOPLA CROMADA D=20MM  (3/4')</v>
      </c>
      <c r="C777" s="90">
        <f>'Item 20 Lista de Peças c Sinapi'!D745</f>
        <v>64.31</v>
      </c>
      <c r="D777" s="216" t="str">
        <f>'Item 20 Lista de Peças c Sinapi'!E745</f>
        <v>un</v>
      </c>
      <c r="E777" s="216">
        <f>'Item 20 Lista de Peças c Sinapi'!F745</f>
        <v>10</v>
      </c>
      <c r="F777" s="120">
        <f t="shared" si="12"/>
        <v>643.1</v>
      </c>
    </row>
    <row r="778" spans="1:6" ht="25.5" x14ac:dyDescent="0.25">
      <c r="A778" s="108" t="s">
        <v>1470</v>
      </c>
      <c r="B778" s="217" t="str">
        <f>'Item 20 Lista de Peças c Sinapi'!B746</f>
        <v>REGISTRO DE GAVETA C/CANOPLA CROMADA D=25MM (1')</v>
      </c>
      <c r="C778" s="90">
        <f>'Item 20 Lista de Peças c Sinapi'!D746</f>
        <v>78.72</v>
      </c>
      <c r="D778" s="216" t="str">
        <f>'Item 20 Lista de Peças c Sinapi'!E746</f>
        <v>un</v>
      </c>
      <c r="E778" s="216">
        <f>'Item 20 Lista de Peças c Sinapi'!F746</f>
        <v>10</v>
      </c>
      <c r="F778" s="120">
        <f t="shared" si="12"/>
        <v>787.2</v>
      </c>
    </row>
    <row r="779" spans="1:6" ht="25.5" x14ac:dyDescent="0.25">
      <c r="A779" s="108" t="s">
        <v>1472</v>
      </c>
      <c r="B779" s="217" t="str">
        <f>'Item 20 Lista de Peças c Sinapi'!B747</f>
        <v>REGISTRO DE GAVETA C/CANOPLA CROMADA D=32MM  (1 1/4)</v>
      </c>
      <c r="C779" s="90">
        <f>'Item 20 Lista de Peças c Sinapi'!D747</f>
        <v>109.45</v>
      </c>
      <c r="D779" s="216" t="str">
        <f>'Item 20 Lista de Peças c Sinapi'!E747</f>
        <v>un</v>
      </c>
      <c r="E779" s="216">
        <f>'Item 20 Lista de Peças c Sinapi'!F747</f>
        <v>10</v>
      </c>
      <c r="F779" s="120">
        <f t="shared" si="12"/>
        <v>1094.5</v>
      </c>
    </row>
    <row r="780" spans="1:6" ht="25.5" x14ac:dyDescent="0.25">
      <c r="A780" s="108" t="s">
        <v>1474</v>
      </c>
      <c r="B780" s="217" t="str">
        <f>'Item 20 Lista de Peças c Sinapi'!B748</f>
        <v>REGISTRO DE GAVETA C/CANOPLA CROMADA D=40MM (1 1/2')</v>
      </c>
      <c r="C780" s="90">
        <f>'Item 20 Lista de Peças c Sinapi'!D748</f>
        <v>114.48</v>
      </c>
      <c r="D780" s="216" t="str">
        <f>'Item 20 Lista de Peças c Sinapi'!E748</f>
        <v>un</v>
      </c>
      <c r="E780" s="216">
        <f>'Item 20 Lista de Peças c Sinapi'!F748</f>
        <v>10</v>
      </c>
      <c r="F780" s="120">
        <f t="shared" si="12"/>
        <v>1144.8</v>
      </c>
    </row>
    <row r="781" spans="1:6" ht="25.5" x14ac:dyDescent="0.25">
      <c r="A781" s="108" t="s">
        <v>1476</v>
      </c>
      <c r="B781" s="217" t="str">
        <f>'Item 20 Lista de Peças c Sinapi'!B749</f>
        <v>REGISTRO DE PRESSÃO ½" CROMADO COM ACABAMENTO C50</v>
      </c>
      <c r="C781" s="90">
        <f>'Item 20 Lista de Peças c Sinapi'!D749</f>
        <v>5.83</v>
      </c>
      <c r="D781" s="216" t="str">
        <f>'Item 20 Lista de Peças c Sinapi'!E749</f>
        <v>un</v>
      </c>
      <c r="E781" s="216">
        <f>'Item 20 Lista de Peças c Sinapi'!F749</f>
        <v>10</v>
      </c>
      <c r="F781" s="120">
        <f t="shared" si="12"/>
        <v>58.3</v>
      </c>
    </row>
    <row r="782" spans="1:6" ht="25.5" x14ac:dyDescent="0.25">
      <c r="A782" s="108" t="s">
        <v>1478</v>
      </c>
      <c r="B782" s="217" t="str">
        <f>'Item 20 Lista de Peças c Sinapi'!B750</f>
        <v>REGISTRO DE PRESSÃO ¾" CROMADO COM ACABAMENTO C50</v>
      </c>
      <c r="C782" s="90">
        <f>'Item 20 Lista de Peças c Sinapi'!D750</f>
        <v>16.64</v>
      </c>
      <c r="D782" s="216" t="str">
        <f>'Item 20 Lista de Peças c Sinapi'!E750</f>
        <v>un</v>
      </c>
      <c r="E782" s="216">
        <f>'Item 20 Lista de Peças c Sinapi'!F750</f>
        <v>10</v>
      </c>
      <c r="F782" s="120">
        <f t="shared" si="12"/>
        <v>166.4</v>
      </c>
    </row>
    <row r="783" spans="1:6" ht="63.75" x14ac:dyDescent="0.25">
      <c r="A783" s="108" t="s">
        <v>1480</v>
      </c>
      <c r="B783" s="217" t="str">
        <f>'Item 20 Lista de Peças c Sinapi'!B751</f>
        <v>REGISTRO OU VALVULA GLOBO ANGULAR EM LATAO, PARA HIDRANTES EM INSTALACAO PREDIAL DE INCENDIO, 45 GRAUS, DIAMETRO DE 2 1/2", COM VOLANTE, CLASSE DE PRESSAO DE ATE 200 PSI</v>
      </c>
      <c r="C783" s="90">
        <f>'Item 20 Lista de Peças c Sinapi'!D751</f>
        <v>30.71</v>
      </c>
      <c r="D783" s="216" t="str">
        <f>'Item 20 Lista de Peças c Sinapi'!E751</f>
        <v>un</v>
      </c>
      <c r="E783" s="216">
        <f>'Item 20 Lista de Peças c Sinapi'!F751</f>
        <v>10</v>
      </c>
      <c r="F783" s="120">
        <f t="shared" si="12"/>
        <v>307.10000000000002</v>
      </c>
    </row>
    <row r="784" spans="1:6" x14ac:dyDescent="0.25">
      <c r="A784" s="108" t="s">
        <v>1482</v>
      </c>
      <c r="B784" s="217" t="str">
        <f>'Item 20 Lista de Peças c Sinapi'!B752</f>
        <v>REJUNTE CIMENTICIO, QUALQUER COR</v>
      </c>
      <c r="C784" s="90">
        <f>'Item 20 Lista de Peças c Sinapi'!D752</f>
        <v>2.2599999999999998</v>
      </c>
      <c r="D784" s="216" t="str">
        <f>'Item 20 Lista de Peças c Sinapi'!E752</f>
        <v>kg</v>
      </c>
      <c r="E784" s="216">
        <f>'Item 20 Lista de Peças c Sinapi'!F752</f>
        <v>150</v>
      </c>
      <c r="F784" s="120">
        <f t="shared" si="12"/>
        <v>339</v>
      </c>
    </row>
    <row r="785" spans="1:6" x14ac:dyDescent="0.25">
      <c r="A785" s="108" t="s">
        <v>1484</v>
      </c>
      <c r="B785" s="217" t="str">
        <f>'Item 20 Lista de Peças c Sinapi'!B753</f>
        <v>REJUNTE EPOXI, QUALQUER COR</v>
      </c>
      <c r="C785" s="90">
        <f>'Item 20 Lista de Peças c Sinapi'!D753</f>
        <v>47.85</v>
      </c>
      <c r="D785" s="216" t="str">
        <f>'Item 20 Lista de Peças c Sinapi'!E753</f>
        <v>kg</v>
      </c>
      <c r="E785" s="216">
        <f>'Item 20 Lista de Peças c Sinapi'!F753</f>
        <v>150</v>
      </c>
      <c r="F785" s="120">
        <f t="shared" si="12"/>
        <v>7177.5</v>
      </c>
    </row>
    <row r="786" spans="1:6" ht="25.5" x14ac:dyDescent="0.25">
      <c r="A786" s="108" t="s">
        <v>1486</v>
      </c>
      <c r="B786" s="217" t="str">
        <f>'Item 20 Lista de Peças c Sinapi'!B754</f>
        <v>RELÉ FOTO-CÉLULA, 220 V, POTÊNCIA 1000 WATTS C/BASE DE FIXAÇÃO.</v>
      </c>
      <c r="C786" s="90">
        <f>'Item 20 Lista de Peças c Sinapi'!D754</f>
        <v>18.27</v>
      </c>
      <c r="D786" s="216" t="str">
        <f>'Item 20 Lista de Peças c Sinapi'!E754</f>
        <v>un</v>
      </c>
      <c r="E786" s="216">
        <f>'Item 20 Lista de Peças c Sinapi'!F754</f>
        <v>20</v>
      </c>
      <c r="F786" s="120">
        <f t="shared" si="12"/>
        <v>365.4</v>
      </c>
    </row>
    <row r="787" spans="1:6" x14ac:dyDescent="0.25">
      <c r="A787" s="108" t="s">
        <v>1488</v>
      </c>
      <c r="B787" s="217" t="str">
        <f>'Item 20 Lista de Peças c Sinapi'!B755</f>
        <v>REPARO PARA VÁLVULA DE DESCARGA HYDRA</v>
      </c>
      <c r="C787" s="90">
        <f>'Item 20 Lista de Peças c Sinapi'!D755</f>
        <v>14.06</v>
      </c>
      <c r="D787" s="216" t="str">
        <f>'Item 20 Lista de Peças c Sinapi'!E755</f>
        <v>un</v>
      </c>
      <c r="E787" s="216">
        <f>'Item 20 Lista de Peças c Sinapi'!F755</f>
        <v>100</v>
      </c>
      <c r="F787" s="120">
        <f t="shared" si="12"/>
        <v>1406</v>
      </c>
    </row>
    <row r="788" spans="1:6" ht="38.25" x14ac:dyDescent="0.25">
      <c r="A788" s="108" t="s">
        <v>1490</v>
      </c>
      <c r="B788" s="217" t="str">
        <f>'Item 20 Lista de Peças c Sinapi'!B756</f>
        <v>RIPA DE MADEIRA APARELHADA *1,5 X 5* CM, MACARANDUBA, ANGELIM OU EQUIVALENTE DA REGIAO</v>
      </c>
      <c r="C788" s="90">
        <f>'Item 20 Lista de Peças c Sinapi'!D756</f>
        <v>2.33</v>
      </c>
      <c r="D788" s="216" t="str">
        <f>'Item 20 Lista de Peças c Sinapi'!E756</f>
        <v>m</v>
      </c>
      <c r="E788" s="216">
        <f>'Item 20 Lista de Peças c Sinapi'!F756</f>
        <v>200</v>
      </c>
      <c r="F788" s="120">
        <f t="shared" si="12"/>
        <v>466</v>
      </c>
    </row>
    <row r="789" spans="1:6" ht="38.25" x14ac:dyDescent="0.25">
      <c r="A789" s="108" t="s">
        <v>1492</v>
      </c>
      <c r="B789" s="217" t="str">
        <f>'Item 20 Lista de Peças c Sinapi'!B757</f>
        <v>RIPA DE MADEIRA NAO APARELHADA *1,5 X 5* CM, MACARANDUBA, ANGELIM OU EQUIVALENTE DA REGIAO</v>
      </c>
      <c r="C789" s="90">
        <f>'Item 20 Lista de Peças c Sinapi'!D757</f>
        <v>1.99</v>
      </c>
      <c r="D789" s="216" t="str">
        <f>'Item 20 Lista de Peças c Sinapi'!E757</f>
        <v>m</v>
      </c>
      <c r="E789" s="216">
        <f>'Item 20 Lista de Peças c Sinapi'!F757</f>
        <v>200</v>
      </c>
      <c r="F789" s="120">
        <f t="shared" si="12"/>
        <v>398</v>
      </c>
    </row>
    <row r="790" spans="1:6" ht="25.5" x14ac:dyDescent="0.25">
      <c r="A790" s="108" t="s">
        <v>1494</v>
      </c>
      <c r="B790" s="217" t="str">
        <f>'Item 20 Lista de Peças c Sinapi'!B758</f>
        <v>RODAPE DE BORRACHA LISO, H = 70 MM, E = *2* MM, PARA ARGAMASSA, PRETO</v>
      </c>
      <c r="C790" s="90">
        <f>'Item 20 Lista de Peças c Sinapi'!D758</f>
        <v>22.48</v>
      </c>
      <c r="D790" s="216" t="str">
        <f>'Item 20 Lista de Peças c Sinapi'!E758</f>
        <v>m</v>
      </c>
      <c r="E790" s="216">
        <f>'Item 20 Lista de Peças c Sinapi'!F758</f>
        <v>200</v>
      </c>
      <c r="F790" s="120">
        <f t="shared" si="12"/>
        <v>4496</v>
      </c>
    </row>
    <row r="791" spans="1:6" ht="25.5" x14ac:dyDescent="0.25">
      <c r="A791" s="108" t="s">
        <v>1496</v>
      </c>
      <c r="B791" s="217" t="str">
        <f>'Item 20 Lista de Peças c Sinapi'!B759</f>
        <v>RODAPE EM MARMORE, POLIDO, BRANCO COMUM, L= *7* CM, E=  *2* CM, CORTE RETO</v>
      </c>
      <c r="C791" s="90">
        <f>'Item 20 Lista de Peças c Sinapi'!D759</f>
        <v>22.86</v>
      </c>
      <c r="D791" s="216" t="str">
        <f>'Item 20 Lista de Peças c Sinapi'!E759</f>
        <v>m</v>
      </c>
      <c r="E791" s="216">
        <f>'Item 20 Lista de Peças c Sinapi'!F759</f>
        <v>200</v>
      </c>
      <c r="F791" s="120">
        <f t="shared" si="12"/>
        <v>4572</v>
      </c>
    </row>
    <row r="792" spans="1:6" ht="25.5" x14ac:dyDescent="0.25">
      <c r="A792" s="108" t="s">
        <v>1498</v>
      </c>
      <c r="B792" s="217" t="str">
        <f>'Item 20 Lista de Peças c Sinapi'!B760</f>
        <v>RODAPE EM POLIESTIRENO, BRANCO, H = *5* CM, E = *1,5* CM</v>
      </c>
      <c r="C792" s="90">
        <f>'Item 20 Lista de Peças c Sinapi'!D760</f>
        <v>14.27</v>
      </c>
      <c r="D792" s="216" t="str">
        <f>'Item 20 Lista de Peças c Sinapi'!E760</f>
        <v>m</v>
      </c>
      <c r="E792" s="216">
        <f>'Item 20 Lista de Peças c Sinapi'!F760</f>
        <v>500</v>
      </c>
      <c r="F792" s="120">
        <f t="shared" si="12"/>
        <v>7135</v>
      </c>
    </row>
    <row r="793" spans="1:6" ht="51" x14ac:dyDescent="0.25">
      <c r="A793" s="108" t="s">
        <v>1500</v>
      </c>
      <c r="B793" s="217" t="str">
        <f>'Item 20 Lista de Peças c Sinapi'!B761</f>
        <v>RODAPE OU RODABANCADA EM GRANITO, POLIDO, TIPO ANDORINHA/ QUARTZ/ CASTELO/ CORUMBA OU OUTROS EQUIVALENTES DA REGIAO, H= 10 CM, E=  *2,0* CM</v>
      </c>
      <c r="C793" s="90">
        <f>'Item 20 Lista de Peças c Sinapi'!D761</f>
        <v>44.19</v>
      </c>
      <c r="D793" s="216" t="str">
        <f>'Item 20 Lista de Peças c Sinapi'!E761</f>
        <v>m</v>
      </c>
      <c r="E793" s="216">
        <f>'Item 20 Lista de Peças c Sinapi'!F761</f>
        <v>200</v>
      </c>
      <c r="F793" s="120">
        <f t="shared" si="12"/>
        <v>8838</v>
      </c>
    </row>
    <row r="794" spans="1:6" x14ac:dyDescent="0.25">
      <c r="A794" s="108" t="s">
        <v>1502</v>
      </c>
      <c r="B794" s="217" t="str">
        <f>'Item 20 Lista de Peças c Sinapi'!B762</f>
        <v>RODAPE PLANO PARA PISO VINILICO, H = 5 CM</v>
      </c>
      <c r="C794" s="90">
        <f>'Item 20 Lista de Peças c Sinapi'!D762</f>
        <v>17.260000000000002</v>
      </c>
      <c r="D794" s="216" t="str">
        <f>'Item 20 Lista de Peças c Sinapi'!E762</f>
        <v>m</v>
      </c>
      <c r="E794" s="216">
        <f>'Item 20 Lista de Peças c Sinapi'!F762</f>
        <v>500</v>
      </c>
      <c r="F794" s="120">
        <f t="shared" si="12"/>
        <v>8630</v>
      </c>
    </row>
    <row r="795" spans="1:6" x14ac:dyDescent="0.25">
      <c r="A795" s="108" t="s">
        <v>1504</v>
      </c>
      <c r="B795" s="217" t="str">
        <f>'Item 20 Lista de Peças c Sinapi'!B763</f>
        <v>SABONETEIRA EM ABS PARA SABONETE LIQUIDO</v>
      </c>
      <c r="C795" s="90">
        <f>'Item 20 Lista de Peças c Sinapi'!D763</f>
        <v>35.909999999999997</v>
      </c>
      <c r="D795" s="216" t="str">
        <f>'Item 20 Lista de Peças c Sinapi'!E763</f>
        <v>un</v>
      </c>
      <c r="E795" s="216">
        <f>'Item 20 Lista de Peças c Sinapi'!F763</f>
        <v>100</v>
      </c>
      <c r="F795" s="120">
        <f t="shared" si="12"/>
        <v>3591</v>
      </c>
    </row>
    <row r="796" spans="1:6" ht="38.25" x14ac:dyDescent="0.25">
      <c r="A796" s="108" t="s">
        <v>1506</v>
      </c>
      <c r="B796" s="217" t="str">
        <f>'Item 20 Lista de Peças c Sinapi'!B764</f>
        <v>SARRAFO DE MADEIRA APARELHADA *2 X 10* CM, MACARANDUBA, ANGELIM OU EQUIVALENTE DA REGIAO</v>
      </c>
      <c r="C796" s="90">
        <f>'Item 20 Lista de Peças c Sinapi'!D764</f>
        <v>6.9</v>
      </c>
      <c r="D796" s="216" t="str">
        <f>'Item 20 Lista de Peças c Sinapi'!E764</f>
        <v>m</v>
      </c>
      <c r="E796" s="216">
        <f>'Item 20 Lista de Peças c Sinapi'!F764</f>
        <v>150</v>
      </c>
      <c r="F796" s="120">
        <f t="shared" si="12"/>
        <v>1035</v>
      </c>
    </row>
    <row r="797" spans="1:6" ht="38.25" x14ac:dyDescent="0.25">
      <c r="A797" s="108" t="s">
        <v>1508</v>
      </c>
      <c r="B797" s="217" t="str">
        <f>'Item 20 Lista de Peças c Sinapi'!B765</f>
        <v>SARRAFO DE MADEIRA NAO APARELHADA *2,5 X 10 CM, MACARANDUBA, ANGELIM OU EQUIVALENTE DA REGIAO</v>
      </c>
      <c r="C797" s="90">
        <f>'Item 20 Lista de Peças c Sinapi'!D765</f>
        <v>8.2799999999999994</v>
      </c>
      <c r="D797" s="216" t="str">
        <f>'Item 20 Lista de Peças c Sinapi'!E765</f>
        <v>m</v>
      </c>
      <c r="E797" s="216">
        <f>'Item 20 Lista de Peças c Sinapi'!F765</f>
        <v>150</v>
      </c>
      <c r="F797" s="120">
        <f t="shared" si="12"/>
        <v>1242</v>
      </c>
    </row>
    <row r="798" spans="1:6" ht="25.5" x14ac:dyDescent="0.25">
      <c r="A798" s="108" t="s">
        <v>1510</v>
      </c>
      <c r="B798" s="217" t="str">
        <f>'Item 20 Lista de Peças c Sinapi'!B766</f>
        <v>SIFAO EM METAL CROMADO PARA PIA AMERICANA, 1.1/2 X 1.1/2 "</v>
      </c>
      <c r="C798" s="90">
        <f>'Item 20 Lista de Peças c Sinapi'!D766</f>
        <v>130.59</v>
      </c>
      <c r="D798" s="216" t="str">
        <f>'Item 20 Lista de Peças c Sinapi'!E766</f>
        <v>un</v>
      </c>
      <c r="E798" s="216">
        <f>'Item 20 Lista de Peças c Sinapi'!F766</f>
        <v>20</v>
      </c>
      <c r="F798" s="120">
        <f t="shared" si="12"/>
        <v>2611.8000000000002</v>
      </c>
    </row>
    <row r="799" spans="1:6" ht="25.5" x14ac:dyDescent="0.25">
      <c r="A799" s="108" t="s">
        <v>1512</v>
      </c>
      <c r="B799" s="217" t="str">
        <f>'Item 20 Lista de Peças c Sinapi'!B767</f>
        <v>SIFAO EM METAL CROMADO PARA PIA AMERICANA, 1.1/2 X 2 "</v>
      </c>
      <c r="C799" s="90">
        <f>'Item 20 Lista de Peças c Sinapi'!D767</f>
        <v>132.18</v>
      </c>
      <c r="D799" s="216" t="str">
        <f>'Item 20 Lista de Peças c Sinapi'!E767</f>
        <v>un</v>
      </c>
      <c r="E799" s="216">
        <f>'Item 20 Lista de Peças c Sinapi'!F767</f>
        <v>20</v>
      </c>
      <c r="F799" s="120">
        <f t="shared" si="12"/>
        <v>2643.6</v>
      </c>
    </row>
    <row r="800" spans="1:6" ht="25.5" x14ac:dyDescent="0.25">
      <c r="A800" s="108" t="s">
        <v>1514</v>
      </c>
      <c r="B800" s="217" t="str">
        <f>'Item 20 Lista de Peças c Sinapi'!B768</f>
        <v>SIFAO EM METAL CROMADO PARA PIA OU LAVATORIO, 1 X 1.1/2 "</v>
      </c>
      <c r="C800" s="90">
        <f>'Item 20 Lista de Peças c Sinapi'!D768</f>
        <v>103.9</v>
      </c>
      <c r="D800" s="216" t="str">
        <f>'Item 20 Lista de Peças c Sinapi'!E768</f>
        <v>un</v>
      </c>
      <c r="E800" s="216">
        <f>'Item 20 Lista de Peças c Sinapi'!F768</f>
        <v>20</v>
      </c>
      <c r="F800" s="120">
        <f t="shared" si="12"/>
        <v>2078</v>
      </c>
    </row>
    <row r="801" spans="1:6" ht="25.5" x14ac:dyDescent="0.25">
      <c r="A801" s="108" t="s">
        <v>1516</v>
      </c>
      <c r="B801" s="217" t="str">
        <f>'Item 20 Lista de Peças c Sinapi'!B769</f>
        <v>SIFAO EM METAL CROMADO PARA TANQUE, 1.1/4 X 1.1/2 "</v>
      </c>
      <c r="C801" s="90">
        <f>'Item 20 Lista de Peças c Sinapi'!D769</f>
        <v>110.04</v>
      </c>
      <c r="D801" s="216" t="str">
        <f>'Item 20 Lista de Peças c Sinapi'!E769</f>
        <v>un</v>
      </c>
      <c r="E801" s="216">
        <f>'Item 20 Lista de Peças c Sinapi'!F769</f>
        <v>20</v>
      </c>
      <c r="F801" s="120">
        <f t="shared" si="12"/>
        <v>2200.8000000000002</v>
      </c>
    </row>
    <row r="802" spans="1:6" x14ac:dyDescent="0.25">
      <c r="A802" s="108" t="s">
        <v>1518</v>
      </c>
      <c r="B802" s="217" t="str">
        <f>'Item 20 Lista de Peças c Sinapi'!B770</f>
        <v>SIFÃO FLEXIVEL P/ PIA E LAVATORIO 1 X 1 1/2"</v>
      </c>
      <c r="C802" s="90">
        <f>'Item 20 Lista de Peças c Sinapi'!D770</f>
        <v>6.21</v>
      </c>
      <c r="D802" s="216" t="str">
        <f>'Item 20 Lista de Peças c Sinapi'!E770</f>
        <v>un</v>
      </c>
      <c r="E802" s="216">
        <f>'Item 20 Lista de Peças c Sinapi'!F770</f>
        <v>20</v>
      </c>
      <c r="F802" s="120">
        <f t="shared" si="12"/>
        <v>124.2</v>
      </c>
    </row>
    <row r="803" spans="1:6" ht="25.5" x14ac:dyDescent="0.25">
      <c r="A803" s="108" t="s">
        <v>1520</v>
      </c>
      <c r="B803" s="217" t="str">
        <f>'Item 20 Lista de Peças c Sinapi'!B771</f>
        <v>SIFAO PLASTICO EXTENSIVEL UNIVERSAL, TIPO COPO</v>
      </c>
      <c r="C803" s="90">
        <f>'Item 20 Lista de Peças c Sinapi'!D771</f>
        <v>7.65</v>
      </c>
      <c r="D803" s="216" t="str">
        <f>'Item 20 Lista de Peças c Sinapi'!E771</f>
        <v>un</v>
      </c>
      <c r="E803" s="216">
        <f>'Item 20 Lista de Peças c Sinapi'!F771</f>
        <v>20</v>
      </c>
      <c r="F803" s="120">
        <f t="shared" si="12"/>
        <v>153</v>
      </c>
    </row>
    <row r="804" spans="1:6" ht="25.5" x14ac:dyDescent="0.25">
      <c r="A804" s="108" t="s">
        <v>1522</v>
      </c>
      <c r="B804" s="217" t="str">
        <f>'Item 20 Lista de Peças c Sinapi'!B772</f>
        <v>SIFAO PLASTICO FLEXIVEL SAIDA VERTICAL PARA COLUNA LAVATORIO, 1 X 1.1/2 "</v>
      </c>
      <c r="C804" s="90">
        <f>'Item 20 Lista de Peças c Sinapi'!D772</f>
        <v>6.21</v>
      </c>
      <c r="D804" s="216" t="str">
        <f>'Item 20 Lista de Peças c Sinapi'!E772</f>
        <v>un</v>
      </c>
      <c r="E804" s="216">
        <f>'Item 20 Lista de Peças c Sinapi'!F772</f>
        <v>20</v>
      </c>
      <c r="F804" s="120">
        <f t="shared" ref="F804:F867" si="13">ROUND(E804*C804,2)</f>
        <v>124.2</v>
      </c>
    </row>
    <row r="805" spans="1:6" ht="25.5" x14ac:dyDescent="0.25">
      <c r="A805" s="108" t="s">
        <v>1524</v>
      </c>
      <c r="B805" s="217" t="str">
        <f>'Item 20 Lista de Peças c Sinapi'!B773</f>
        <v>SIFAO PLASTICO TIPO COPO PARA PIA AMERICANA 1.1/2 X 1.1/2 "</v>
      </c>
      <c r="C805" s="90">
        <f>'Item 20 Lista de Peças c Sinapi'!D773</f>
        <v>11.14</v>
      </c>
      <c r="D805" s="216" t="str">
        <f>'Item 20 Lista de Peças c Sinapi'!E773</f>
        <v>un</v>
      </c>
      <c r="E805" s="216">
        <f>'Item 20 Lista de Peças c Sinapi'!F773</f>
        <v>20</v>
      </c>
      <c r="F805" s="120">
        <f t="shared" si="13"/>
        <v>222.8</v>
      </c>
    </row>
    <row r="806" spans="1:6" ht="25.5" x14ac:dyDescent="0.25">
      <c r="A806" s="108" t="s">
        <v>1526</v>
      </c>
      <c r="B806" s="217" t="str">
        <f>'Item 20 Lista de Peças c Sinapi'!B774</f>
        <v>SIFAO PLASTICO TIPO COPO PARA PIA OU LAVATORIO, 1 X 1.1/2 "</v>
      </c>
      <c r="C806" s="90">
        <f>'Item 20 Lista de Peças c Sinapi'!D774</f>
        <v>10.51</v>
      </c>
      <c r="D806" s="216" t="str">
        <f>'Item 20 Lista de Peças c Sinapi'!E774</f>
        <v>un</v>
      </c>
      <c r="E806" s="216">
        <f>'Item 20 Lista de Peças c Sinapi'!F774</f>
        <v>20</v>
      </c>
      <c r="F806" s="120">
        <f t="shared" si="13"/>
        <v>210.2</v>
      </c>
    </row>
    <row r="807" spans="1:6" ht="25.5" x14ac:dyDescent="0.25">
      <c r="A807" s="108" t="s">
        <v>1528</v>
      </c>
      <c r="B807" s="217" t="str">
        <f>'Item 20 Lista de Peças c Sinapi'!B775</f>
        <v>SIFAO PLASTICO TIPO COPO PARA TANQUE, 1.1/4 X 1.1/2 "</v>
      </c>
      <c r="C807" s="90">
        <f>'Item 20 Lista de Peças c Sinapi'!D775</f>
        <v>11.16</v>
      </c>
      <c r="D807" s="216" t="str">
        <f>'Item 20 Lista de Peças c Sinapi'!E775</f>
        <v>un</v>
      </c>
      <c r="E807" s="216">
        <f>'Item 20 Lista de Peças c Sinapi'!F775</f>
        <v>20</v>
      </c>
      <c r="F807" s="120">
        <f t="shared" si="13"/>
        <v>223.2</v>
      </c>
    </row>
    <row r="808" spans="1:6" ht="51" x14ac:dyDescent="0.25">
      <c r="A808" s="108" t="s">
        <v>1530</v>
      </c>
      <c r="B808" s="217" t="str">
        <f>'Item 20 Lista de Peças c Sinapi'!B776</f>
        <v>SOLEIRA EM GRANITO, POLIDO, TIPO ANDORINHA/ QUARTZ/ CASTELO/ CORUMBA OU OUTROS EQUIVALENTES DA REGIAO, L= *15* CM, E=  *2,0* CM</v>
      </c>
      <c r="C808" s="90">
        <f>'Item 20 Lista de Peças c Sinapi'!D776</f>
        <v>62.56</v>
      </c>
      <c r="D808" s="216" t="str">
        <f>'Item 20 Lista de Peças c Sinapi'!E776</f>
        <v>m</v>
      </c>
      <c r="E808" s="216">
        <f>'Item 20 Lista de Peças c Sinapi'!F776</f>
        <v>250</v>
      </c>
      <c r="F808" s="120">
        <f t="shared" si="13"/>
        <v>15640</v>
      </c>
    </row>
    <row r="809" spans="1:6" ht="25.5" x14ac:dyDescent="0.25">
      <c r="A809" s="108" t="s">
        <v>1532</v>
      </c>
      <c r="B809" s="217" t="str">
        <f>'Item 20 Lista de Peças c Sinapi'!B777</f>
        <v>SOLEIRA PRE-MOLDADA EM GRANILITE, MARMORITE OU GRANITINA, L = *15 CM</v>
      </c>
      <c r="C809" s="90">
        <f>'Item 20 Lista de Peças c Sinapi'!D777</f>
        <v>74.03</v>
      </c>
      <c r="D809" s="216" t="str">
        <f>'Item 20 Lista de Peças c Sinapi'!E777</f>
        <v>m</v>
      </c>
      <c r="E809" s="216">
        <f>'Item 20 Lista de Peças c Sinapi'!F777</f>
        <v>250</v>
      </c>
      <c r="F809" s="120">
        <f t="shared" si="13"/>
        <v>18507.5</v>
      </c>
    </row>
    <row r="810" spans="1:6" ht="38.25" x14ac:dyDescent="0.25">
      <c r="A810" s="108" t="s">
        <v>1534</v>
      </c>
      <c r="B810" s="217" t="str">
        <f>'Item 20 Lista de Peças c Sinapi'!B778</f>
        <v>SOLEIRA/ PEITORIL EM MARMORE, POLIDO, BRANCO COMUM, L= *15* CM, E=  *2* CM,  CORTE RETO</v>
      </c>
      <c r="C810" s="90">
        <f>'Item 20 Lista de Peças c Sinapi'!D778</f>
        <v>34.130000000000003</v>
      </c>
      <c r="D810" s="216" t="str">
        <f>'Item 20 Lista de Peças c Sinapi'!E778</f>
        <v>m</v>
      </c>
      <c r="E810" s="216">
        <f>'Item 20 Lista de Peças c Sinapi'!F778</f>
        <v>250</v>
      </c>
      <c r="F810" s="120">
        <f t="shared" si="13"/>
        <v>8532.5</v>
      </c>
    </row>
    <row r="811" spans="1:6" ht="25.5" x14ac:dyDescent="0.25">
      <c r="A811" s="108" t="s">
        <v>1536</v>
      </c>
      <c r="B811" s="217" t="str">
        <f>'Item 20 Lista de Peças c Sinapi'!B779</f>
        <v>SOLEIRA/ TABEIRA EM MARMORE, POLIDO, BRANCO COMUM, L= 5 CM, E=  *2,0* CM</v>
      </c>
      <c r="C811" s="90">
        <f>'Item 20 Lista de Peças c Sinapi'!D779</f>
        <v>18.690000000000001</v>
      </c>
      <c r="D811" s="216" t="str">
        <f>'Item 20 Lista de Peças c Sinapi'!E779</f>
        <v>m</v>
      </c>
      <c r="E811" s="216">
        <f>'Item 20 Lista de Peças c Sinapi'!F779</f>
        <v>250</v>
      </c>
      <c r="F811" s="120">
        <f t="shared" si="13"/>
        <v>4672.5</v>
      </c>
    </row>
    <row r="812" spans="1:6" x14ac:dyDescent="0.25">
      <c r="A812" s="108" t="s">
        <v>1538</v>
      </c>
      <c r="B812" s="217" t="str">
        <f>'Item 20 Lista de Peças c Sinapi'!B780</f>
        <v>SOQUETE ANTIVIB.P/LÂMPADA FLUORESCENTE</v>
      </c>
      <c r="C812" s="90">
        <f>'Item 20 Lista de Peças c Sinapi'!D780</f>
        <v>1.1200000000000001</v>
      </c>
      <c r="D812" s="216" t="str">
        <f>'Item 20 Lista de Peças c Sinapi'!E780</f>
        <v>un</v>
      </c>
      <c r="E812" s="216">
        <f>'Item 20 Lista de Peças c Sinapi'!F780</f>
        <v>400</v>
      </c>
      <c r="F812" s="120">
        <f t="shared" si="13"/>
        <v>448</v>
      </c>
    </row>
    <row r="813" spans="1:6" ht="25.5" x14ac:dyDescent="0.25">
      <c r="A813" s="108" t="s">
        <v>1540</v>
      </c>
      <c r="B813" s="217" t="str">
        <f>'Item 20 Lista de Peças c Sinapi'!B781</f>
        <v>SOQUETE DE BAQUELITE BASE E27, PARA LAMPADAS</v>
      </c>
      <c r="C813" s="90">
        <f>'Item 20 Lista de Peças c Sinapi'!D781</f>
        <v>2.0699999999999998</v>
      </c>
      <c r="D813" s="216" t="str">
        <f>'Item 20 Lista de Peças c Sinapi'!E781</f>
        <v>un</v>
      </c>
      <c r="E813" s="216">
        <f>'Item 20 Lista de Peças c Sinapi'!F781</f>
        <v>200</v>
      </c>
      <c r="F813" s="120">
        <f t="shared" si="13"/>
        <v>414</v>
      </c>
    </row>
    <row r="814" spans="1:6" ht="25.5" x14ac:dyDescent="0.25">
      <c r="A814" s="108" t="s">
        <v>1542</v>
      </c>
      <c r="B814" s="217" t="str">
        <f>'Item 20 Lista de Peças c Sinapi'!B782</f>
        <v>SOQUETE DE PORCELANA BASE E27, FIXO DE TETO, PARA LAMPADAS</v>
      </c>
      <c r="C814" s="90">
        <f>'Item 20 Lista de Peças c Sinapi'!D782</f>
        <v>2.68</v>
      </c>
      <c r="D814" s="216" t="str">
        <f>'Item 20 Lista de Peças c Sinapi'!E782</f>
        <v>un</v>
      </c>
      <c r="E814" s="216">
        <f>'Item 20 Lista de Peças c Sinapi'!F782</f>
        <v>200</v>
      </c>
      <c r="F814" s="120">
        <f t="shared" si="13"/>
        <v>536</v>
      </c>
    </row>
    <row r="815" spans="1:6" ht="25.5" x14ac:dyDescent="0.25">
      <c r="A815" s="108" t="s">
        <v>1544</v>
      </c>
      <c r="B815" s="217" t="str">
        <f>'Item 20 Lista de Peças c Sinapi'!B783</f>
        <v>SOQUETE DE PORCELANA BASE E27, PARA USO AO TEMPO, PARA LAMPADAS</v>
      </c>
      <c r="C815" s="90">
        <f>'Item 20 Lista de Peças c Sinapi'!D783</f>
        <v>6.44</v>
      </c>
      <c r="D815" s="216" t="str">
        <f>'Item 20 Lista de Peças c Sinapi'!E783</f>
        <v>un</v>
      </c>
      <c r="E815" s="216">
        <f>'Item 20 Lista de Peças c Sinapi'!F783</f>
        <v>200</v>
      </c>
      <c r="F815" s="120">
        <f t="shared" si="13"/>
        <v>1288</v>
      </c>
    </row>
    <row r="816" spans="1:6" ht="25.5" x14ac:dyDescent="0.25">
      <c r="A816" s="108" t="s">
        <v>1545</v>
      </c>
      <c r="B816" s="217" t="str">
        <f>'Item 20 Lista de Peças c Sinapi'!B784</f>
        <v>SOQUETE DE PVC / TERMOPLASTICO BASE E27, COM CHAVE, PARA LAMPADAS</v>
      </c>
      <c r="C816" s="90">
        <f>'Item 20 Lista de Peças c Sinapi'!D784</f>
        <v>4.59</v>
      </c>
      <c r="D816" s="216" t="str">
        <f>'Item 20 Lista de Peças c Sinapi'!E784</f>
        <v>un</v>
      </c>
      <c r="E816" s="216">
        <f>'Item 20 Lista de Peças c Sinapi'!F784</f>
        <v>200</v>
      </c>
      <c r="F816" s="120">
        <f t="shared" si="13"/>
        <v>918</v>
      </c>
    </row>
    <row r="817" spans="1:6" ht="25.5" x14ac:dyDescent="0.25">
      <c r="A817" s="108" t="s">
        <v>1546</v>
      </c>
      <c r="B817" s="217" t="str">
        <f>'Item 20 Lista de Peças c Sinapi'!B785</f>
        <v>SOQUETE DE PVC / TERMOPLASTICO BASE E27, COM RABICHO, PARA LAMPADAS</v>
      </c>
      <c r="C817" s="90">
        <f>'Item 20 Lista de Peças c Sinapi'!D785</f>
        <v>2.7</v>
      </c>
      <c r="D817" s="216" t="str">
        <f>'Item 20 Lista de Peças c Sinapi'!E785</f>
        <v>un</v>
      </c>
      <c r="E817" s="216">
        <f>'Item 20 Lista de Peças c Sinapi'!F785</f>
        <v>200</v>
      </c>
      <c r="F817" s="120">
        <f t="shared" si="13"/>
        <v>540</v>
      </c>
    </row>
    <row r="818" spans="1:6" ht="38.25" x14ac:dyDescent="0.25">
      <c r="A818" s="108" t="s">
        <v>1547</v>
      </c>
      <c r="B818" s="217" t="str">
        <f>'Item 20 Lista de Peças c Sinapi'!B786</f>
        <v>SPRINKLER TIPO PENDENTE 79 GRAUS CELSIUS (BULBO AMARELO) ACABAMENTO CROMADO 1/2" - 15 MM</v>
      </c>
      <c r="C818" s="90">
        <f>'Item 20 Lista de Peças c Sinapi'!D786</f>
        <v>26.12</v>
      </c>
      <c r="D818" s="216" t="str">
        <f>'Item 20 Lista de Peças c Sinapi'!E786</f>
        <v>un</v>
      </c>
      <c r="E818" s="216">
        <f>'Item 20 Lista de Peças c Sinapi'!F786</f>
        <v>5</v>
      </c>
      <c r="F818" s="120">
        <f t="shared" si="13"/>
        <v>130.6</v>
      </c>
    </row>
    <row r="819" spans="1:6" ht="38.25" x14ac:dyDescent="0.25">
      <c r="A819" s="108" t="s">
        <v>1548</v>
      </c>
      <c r="B819" s="217" t="str">
        <f>'Item 20 Lista de Peças c Sinapi'!B787</f>
        <v>SPRINKLER TIPO PENDENTE 79 GRAUS CELSIUS (BULBO AMARELO) ACABAMENTO CROMADO 3/4" - 20 MM</v>
      </c>
      <c r="C819" s="90">
        <f>'Item 20 Lista de Peças c Sinapi'!D787</f>
        <v>33</v>
      </c>
      <c r="D819" s="216" t="str">
        <f>'Item 20 Lista de Peças c Sinapi'!E787</f>
        <v>un</v>
      </c>
      <c r="E819" s="216">
        <f>'Item 20 Lista de Peças c Sinapi'!F787</f>
        <v>5</v>
      </c>
      <c r="F819" s="120">
        <f t="shared" si="13"/>
        <v>165</v>
      </c>
    </row>
    <row r="820" spans="1:6" x14ac:dyDescent="0.25">
      <c r="A820" s="108" t="s">
        <v>1549</v>
      </c>
      <c r="B820" s="217" t="str">
        <f>'Item 20 Lista de Peças c Sinapi'!B788</f>
        <v>SUPORTE EM "L"</v>
      </c>
      <c r="C820" s="90">
        <f>'Item 20 Lista de Peças c Sinapi'!D788</f>
        <v>35.700000000000003</v>
      </c>
      <c r="D820" s="216" t="str">
        <f>'Item 20 Lista de Peças c Sinapi'!E788</f>
        <v>un</v>
      </c>
      <c r="E820" s="216">
        <f>'Item 20 Lista de Peças c Sinapi'!F788</f>
        <v>50</v>
      </c>
      <c r="F820" s="120">
        <f t="shared" si="13"/>
        <v>1785</v>
      </c>
    </row>
    <row r="821" spans="1:6" ht="38.25" x14ac:dyDescent="0.25">
      <c r="A821" s="108" t="s">
        <v>1550</v>
      </c>
      <c r="B821" s="217" t="str">
        <f>'Item 20 Lista de Peças c Sinapi'!B789</f>
        <v>TABUA DE MADEIRA APARELHADA *2,5 X 25* CM, MACARANDUBA, ANGELIM OU EQUIVALENTE DA REGIAO</v>
      </c>
      <c r="C821" s="90">
        <f>'Item 20 Lista de Peças c Sinapi'!D789</f>
        <v>19.79</v>
      </c>
      <c r="D821" s="216" t="str">
        <f>'Item 20 Lista de Peças c Sinapi'!E789</f>
        <v>m</v>
      </c>
      <c r="E821" s="216">
        <f>'Item 20 Lista de Peças c Sinapi'!F789</f>
        <v>150</v>
      </c>
      <c r="F821" s="120">
        <f t="shared" si="13"/>
        <v>2968.5</v>
      </c>
    </row>
    <row r="822" spans="1:6" ht="25.5" x14ac:dyDescent="0.25">
      <c r="A822" s="108" t="s">
        <v>1552</v>
      </c>
      <c r="B822" s="217" t="str">
        <f>'Item 20 Lista de Peças c Sinapi'!B790</f>
        <v>TABUA DE MADEIRA NAO APARELHADA *2,5 X 20* CM, CEDRINHO OU EQUIVALENTE DA REGIAO</v>
      </c>
      <c r="C822" s="90">
        <f>'Item 20 Lista de Peças c Sinapi'!D790</f>
        <v>9.43</v>
      </c>
      <c r="D822" s="216" t="str">
        <f>'Item 20 Lista de Peças c Sinapi'!E790</f>
        <v>m</v>
      </c>
      <c r="E822" s="216">
        <f>'Item 20 Lista de Peças c Sinapi'!F790</f>
        <v>150</v>
      </c>
      <c r="F822" s="120">
        <f t="shared" si="13"/>
        <v>1414.5</v>
      </c>
    </row>
    <row r="823" spans="1:6" ht="25.5" x14ac:dyDescent="0.25">
      <c r="A823" s="108" t="s">
        <v>1553</v>
      </c>
      <c r="B823" s="217" t="str">
        <f>'Item 20 Lista de Peças c Sinapi'!B791</f>
        <v>TAMPA DE CONCRETO PARA PV OU CAIXA DE INSPECAO, DIMENSOES 600 X 600 X 50 MM</v>
      </c>
      <c r="C823" s="90">
        <f>'Item 20 Lista de Peças c Sinapi'!D791</f>
        <v>37.229999999999997</v>
      </c>
      <c r="D823" s="216" t="str">
        <f>'Item 20 Lista de Peças c Sinapi'!E791</f>
        <v>un</v>
      </c>
      <c r="E823" s="216">
        <f>'Item 20 Lista de Peças c Sinapi'!F791</f>
        <v>5</v>
      </c>
      <c r="F823" s="120">
        <f t="shared" si="13"/>
        <v>186.15</v>
      </c>
    </row>
    <row r="824" spans="1:6" ht="38.25" x14ac:dyDescent="0.25">
      <c r="A824" s="108" t="s">
        <v>1555</v>
      </c>
      <c r="B824" s="217" t="str">
        <f>'Item 20 Lista de Peças c Sinapi'!B792</f>
        <v>TAMPAO COM CORRENTE, EM LATAO, ENGATE RAPIDO 1 1/2", PARA INSTALACAO PREDIAL DE COMBATE A INCENDIO</v>
      </c>
      <c r="C824" s="90">
        <f>'Item 20 Lista de Peças c Sinapi'!D792</f>
        <v>39.25</v>
      </c>
      <c r="D824" s="216" t="str">
        <f>'Item 20 Lista de Peças c Sinapi'!E792</f>
        <v>un</v>
      </c>
      <c r="E824" s="216">
        <f>'Item 20 Lista de Peças c Sinapi'!F792</f>
        <v>5</v>
      </c>
      <c r="F824" s="120">
        <f t="shared" si="13"/>
        <v>196.25</v>
      </c>
    </row>
    <row r="825" spans="1:6" ht="38.25" x14ac:dyDescent="0.25">
      <c r="A825" s="108" t="s">
        <v>1556</v>
      </c>
      <c r="B825" s="217" t="str">
        <f>'Item 20 Lista de Peças c Sinapi'!B793</f>
        <v>TAMPAO COM CORRENTE, EM LATAO, ENGATE RAPIDO 2 1/2", PARA INSTALACAO PREDIAL DE COMBATE A INCENDIO</v>
      </c>
      <c r="C825" s="90">
        <f>'Item 20 Lista de Peças c Sinapi'!D793</f>
        <v>52.66</v>
      </c>
      <c r="D825" s="216" t="str">
        <f>'Item 20 Lista de Peças c Sinapi'!E793</f>
        <v>un</v>
      </c>
      <c r="E825" s="216">
        <f>'Item 20 Lista de Peças c Sinapi'!F793</f>
        <v>5</v>
      </c>
      <c r="F825" s="120">
        <f t="shared" si="13"/>
        <v>263.3</v>
      </c>
    </row>
    <row r="826" spans="1:6" ht="25.5" x14ac:dyDescent="0.25">
      <c r="A826" s="108" t="s">
        <v>1558</v>
      </c>
      <c r="B826" s="217" t="str">
        <f>'Item 20 Lista de Peças c Sinapi'!B794</f>
        <v>TARJETA TIPO LIVRE/OCUPADO P/ PORTA BANHEIRO</v>
      </c>
      <c r="C826" s="90">
        <f>'Item 20 Lista de Peças c Sinapi'!D794</f>
        <v>21.5</v>
      </c>
      <c r="D826" s="216" t="str">
        <f>'Item 20 Lista de Peças c Sinapi'!E794</f>
        <v>un</v>
      </c>
      <c r="E826" s="216">
        <f>'Item 20 Lista de Peças c Sinapi'!F794</f>
        <v>50</v>
      </c>
      <c r="F826" s="120">
        <f t="shared" si="13"/>
        <v>1075</v>
      </c>
    </row>
    <row r="827" spans="1:6" x14ac:dyDescent="0.25">
      <c r="A827" s="108" t="s">
        <v>1560</v>
      </c>
      <c r="B827" s="217" t="str">
        <f>'Item 20 Lista de Peças c Sinapi'!B795</f>
        <v>TE DE FERRO GALVANIZADO, DE 1 1/2"</v>
      </c>
      <c r="C827" s="90">
        <f>'Item 20 Lista de Peças c Sinapi'!D795</f>
        <v>20.94</v>
      </c>
      <c r="D827" s="216" t="str">
        <f>'Item 20 Lista de Peças c Sinapi'!E795</f>
        <v>un</v>
      </c>
      <c r="E827" s="216">
        <f>'Item 20 Lista de Peças c Sinapi'!F795</f>
        <v>51</v>
      </c>
      <c r="F827" s="120">
        <f t="shared" si="13"/>
        <v>1067.94</v>
      </c>
    </row>
    <row r="828" spans="1:6" x14ac:dyDescent="0.25">
      <c r="A828" s="108" t="s">
        <v>1562</v>
      </c>
      <c r="B828" s="217" t="str">
        <f>'Item 20 Lista de Peças c Sinapi'!B796</f>
        <v>TE DE FERRO GALVANIZADO, DE 1 1/4"</v>
      </c>
      <c r="C828" s="90">
        <f>'Item 20 Lista de Peças c Sinapi'!D796</f>
        <v>16.53</v>
      </c>
      <c r="D828" s="216" t="str">
        <f>'Item 20 Lista de Peças c Sinapi'!E796</f>
        <v>un</v>
      </c>
      <c r="E828" s="216">
        <f>'Item 20 Lista de Peças c Sinapi'!F796</f>
        <v>52</v>
      </c>
      <c r="F828" s="120">
        <f t="shared" si="13"/>
        <v>859.56</v>
      </c>
    </row>
    <row r="829" spans="1:6" x14ac:dyDescent="0.25">
      <c r="A829" s="108" t="s">
        <v>1564</v>
      </c>
      <c r="B829" s="217" t="str">
        <f>'Item 20 Lista de Peças c Sinapi'!B797</f>
        <v>TE DE FERRO GALVANIZADO, DE 1"</v>
      </c>
      <c r="C829" s="90">
        <f>'Item 20 Lista de Peças c Sinapi'!D797</f>
        <v>10.8</v>
      </c>
      <c r="D829" s="216" t="str">
        <f>'Item 20 Lista de Peças c Sinapi'!E797</f>
        <v>un</v>
      </c>
      <c r="E829" s="216">
        <f>'Item 20 Lista de Peças c Sinapi'!F797</f>
        <v>54</v>
      </c>
      <c r="F829" s="120">
        <f t="shared" si="13"/>
        <v>583.20000000000005</v>
      </c>
    </row>
    <row r="830" spans="1:6" x14ac:dyDescent="0.25">
      <c r="A830" s="108" t="s">
        <v>1566</v>
      </c>
      <c r="B830" s="217" t="str">
        <f>'Item 20 Lista de Peças c Sinapi'!B798</f>
        <v>TE DE FERRO GALVANIZADO, DE 1/2"</v>
      </c>
      <c r="C830" s="90">
        <f>'Item 20 Lista de Peças c Sinapi'!D798</f>
        <v>4.7</v>
      </c>
      <c r="D830" s="216" t="str">
        <f>'Item 20 Lista de Peças c Sinapi'!E798</f>
        <v>un</v>
      </c>
      <c r="E830" s="216">
        <f>'Item 20 Lista de Peças c Sinapi'!F798</f>
        <v>53</v>
      </c>
      <c r="F830" s="120">
        <f t="shared" si="13"/>
        <v>249.1</v>
      </c>
    </row>
    <row r="831" spans="1:6" x14ac:dyDescent="0.25">
      <c r="A831" s="108" t="s">
        <v>1568</v>
      </c>
      <c r="B831" s="217" t="str">
        <f>'Item 20 Lista de Peças c Sinapi'!B799</f>
        <v>TE DE FERRO GALVANIZADO, DE 2 1/2"</v>
      </c>
      <c r="C831" s="90">
        <f>'Item 20 Lista de Peças c Sinapi'!D799</f>
        <v>62.99</v>
      </c>
      <c r="D831" s="216" t="str">
        <f>'Item 20 Lista de Peças c Sinapi'!E799</f>
        <v>un</v>
      </c>
      <c r="E831" s="216">
        <f>'Item 20 Lista de Peças c Sinapi'!F799</f>
        <v>55</v>
      </c>
      <c r="F831" s="120">
        <f t="shared" si="13"/>
        <v>3464.45</v>
      </c>
    </row>
    <row r="832" spans="1:6" x14ac:dyDescent="0.25">
      <c r="A832" s="108" t="s">
        <v>1570</v>
      </c>
      <c r="B832" s="217" t="str">
        <f>'Item 20 Lista de Peças c Sinapi'!B800</f>
        <v>TE DE FERRO GALVANIZADO, DE 2"</v>
      </c>
      <c r="C832" s="90">
        <f>'Item 20 Lista de Peças c Sinapi'!D800</f>
        <v>33.17</v>
      </c>
      <c r="D832" s="216" t="str">
        <f>'Item 20 Lista de Peças c Sinapi'!E800</f>
        <v>un</v>
      </c>
      <c r="E832" s="216">
        <f>'Item 20 Lista de Peças c Sinapi'!F800</f>
        <v>56</v>
      </c>
      <c r="F832" s="120">
        <f t="shared" si="13"/>
        <v>1857.52</v>
      </c>
    </row>
    <row r="833" spans="1:6" x14ac:dyDescent="0.25">
      <c r="A833" s="108" t="s">
        <v>1572</v>
      </c>
      <c r="B833" s="217" t="str">
        <f>'Item 20 Lista de Peças c Sinapi'!B801</f>
        <v>TE DE FERRO GALVANIZADO, DE 3/4"</v>
      </c>
      <c r="C833" s="90">
        <f>'Item 20 Lista de Peças c Sinapi'!D801</f>
        <v>6.7</v>
      </c>
      <c r="D833" s="216" t="str">
        <f>'Item 20 Lista de Peças c Sinapi'!E801</f>
        <v>un</v>
      </c>
      <c r="E833" s="216">
        <f>'Item 20 Lista de Peças c Sinapi'!F801</f>
        <v>57</v>
      </c>
      <c r="F833" s="120">
        <f t="shared" si="13"/>
        <v>381.9</v>
      </c>
    </row>
    <row r="834" spans="1:6" ht="25.5" x14ac:dyDescent="0.25">
      <c r="A834" s="108" t="s">
        <v>1573</v>
      </c>
      <c r="B834" s="217" t="str">
        <f>'Item 20 Lista de Peças c Sinapi'!B802</f>
        <v>TE DE REDUCAO COM ROSCA, PVC, 90 GRAUS, 1 X 3/4"</v>
      </c>
      <c r="C834" s="90">
        <f>'Item 20 Lista de Peças c Sinapi'!D802</f>
        <v>6.49</v>
      </c>
      <c r="D834" s="216" t="str">
        <f>'Item 20 Lista de Peças c Sinapi'!E802</f>
        <v>un</v>
      </c>
      <c r="E834" s="216">
        <f>'Item 20 Lista de Peças c Sinapi'!F802</f>
        <v>5</v>
      </c>
      <c r="F834" s="120">
        <f t="shared" si="13"/>
        <v>32.450000000000003</v>
      </c>
    </row>
    <row r="835" spans="1:6" ht="25.5" x14ac:dyDescent="0.25">
      <c r="A835" s="108" t="s">
        <v>1575</v>
      </c>
      <c r="B835" s="217" t="str">
        <f>'Item 20 Lista de Peças c Sinapi'!B803</f>
        <v>TE DE REDUCAO COM ROSCA, PVC, 90 GRAUS, 3/4 X 1/2"</v>
      </c>
      <c r="C835" s="90">
        <f>'Item 20 Lista de Peças c Sinapi'!D803</f>
        <v>4.45</v>
      </c>
      <c r="D835" s="216" t="str">
        <f>'Item 20 Lista de Peças c Sinapi'!E803</f>
        <v>un</v>
      </c>
      <c r="E835" s="216">
        <f>'Item 20 Lista de Peças c Sinapi'!F803</f>
        <v>5</v>
      </c>
      <c r="F835" s="120">
        <f t="shared" si="13"/>
        <v>22.25</v>
      </c>
    </row>
    <row r="836" spans="1:6" ht="25.5" x14ac:dyDescent="0.25">
      <c r="A836" s="108" t="s">
        <v>1577</v>
      </c>
      <c r="B836" s="217" t="str">
        <f>'Item 20 Lista de Peças c Sinapi'!B804</f>
        <v>TE DE REDUÇÃO PVC SOLD./ROSCA. D=25X25X1/2'</v>
      </c>
      <c r="C836" s="90">
        <f>'Item 20 Lista de Peças c Sinapi'!D804</f>
        <v>3.13</v>
      </c>
      <c r="D836" s="216" t="str">
        <f>'Item 20 Lista de Peças c Sinapi'!E804</f>
        <v>un</v>
      </c>
      <c r="E836" s="216">
        <f>'Item 20 Lista de Peças c Sinapi'!F804</f>
        <v>5</v>
      </c>
      <c r="F836" s="120">
        <f t="shared" si="13"/>
        <v>15.65</v>
      </c>
    </row>
    <row r="837" spans="1:6" x14ac:dyDescent="0.25">
      <c r="A837" s="108" t="s">
        <v>1579</v>
      </c>
      <c r="B837" s="217" t="str">
        <f>'Item 20 Lista de Peças c Sinapi'!B805</f>
        <v>TE DE REDUÇÃO PVC SOLD./ROSCA. D=25X3/4'</v>
      </c>
      <c r="C837" s="90">
        <f>'Item 20 Lista de Peças c Sinapi'!D805</f>
        <v>3.16</v>
      </c>
      <c r="D837" s="216" t="str">
        <f>'Item 20 Lista de Peças c Sinapi'!E805</f>
        <v>un</v>
      </c>
      <c r="E837" s="216">
        <f>'Item 20 Lista de Peças c Sinapi'!F805</f>
        <v>5</v>
      </c>
      <c r="F837" s="120">
        <f t="shared" si="13"/>
        <v>15.8</v>
      </c>
    </row>
    <row r="838" spans="1:6" x14ac:dyDescent="0.25">
      <c r="A838" s="108" t="s">
        <v>1581</v>
      </c>
      <c r="B838" s="217" t="str">
        <f>'Item 20 Lista de Peças c Sinapi'!B806</f>
        <v>TE PVC SOLD. MARROM D=20MM  (1/2')</v>
      </c>
      <c r="C838" s="90">
        <f>'Item 20 Lista de Peças c Sinapi'!D806</f>
        <v>0.63</v>
      </c>
      <c r="D838" s="216" t="str">
        <f>'Item 20 Lista de Peças c Sinapi'!E806</f>
        <v>un</v>
      </c>
      <c r="E838" s="216">
        <f>'Item 20 Lista de Peças c Sinapi'!F806</f>
        <v>5</v>
      </c>
      <c r="F838" s="120">
        <f t="shared" si="13"/>
        <v>3.15</v>
      </c>
    </row>
    <row r="839" spans="1:6" x14ac:dyDescent="0.25">
      <c r="A839" s="108" t="s">
        <v>1583</v>
      </c>
      <c r="B839" s="217" t="str">
        <f>'Item 20 Lista de Peças c Sinapi'!B807</f>
        <v>TE PVC SOLD. MARROM D=25MM  (3/4')</v>
      </c>
      <c r="C839" s="90">
        <f>'Item 20 Lista de Peças c Sinapi'!D807</f>
        <v>0.83</v>
      </c>
      <c r="D839" s="216" t="str">
        <f>'Item 20 Lista de Peças c Sinapi'!E807</f>
        <v>un</v>
      </c>
      <c r="E839" s="216">
        <f>'Item 20 Lista de Peças c Sinapi'!F807</f>
        <v>5</v>
      </c>
      <c r="F839" s="120">
        <f t="shared" si="13"/>
        <v>4.1500000000000004</v>
      </c>
    </row>
    <row r="840" spans="1:6" x14ac:dyDescent="0.25">
      <c r="A840" s="108" t="s">
        <v>1585</v>
      </c>
      <c r="B840" s="217" t="str">
        <f>'Item 20 Lista de Peças c Sinapi'!B808</f>
        <v>TE PVC SOLD. MARROM D=32MM  (1')</v>
      </c>
      <c r="C840" s="90">
        <f>'Item 20 Lista de Peças c Sinapi'!D808</f>
        <v>2.79</v>
      </c>
      <c r="D840" s="216" t="str">
        <f>'Item 20 Lista de Peças c Sinapi'!E808</f>
        <v>un</v>
      </c>
      <c r="E840" s="216">
        <f>'Item 20 Lista de Peças c Sinapi'!F808</f>
        <v>5</v>
      </c>
      <c r="F840" s="120">
        <f t="shared" si="13"/>
        <v>13.95</v>
      </c>
    </row>
    <row r="841" spans="1:6" x14ac:dyDescent="0.25">
      <c r="A841" s="108" t="s">
        <v>1587</v>
      </c>
      <c r="B841" s="217" t="str">
        <f>'Item 20 Lista de Peças c Sinapi'!B809</f>
        <v>TE PVC SOLD. MARROM D=40MM  (1 1/4')</v>
      </c>
      <c r="C841" s="90">
        <f>'Item 20 Lista de Peças c Sinapi'!D809</f>
        <v>6.11</v>
      </c>
      <c r="D841" s="216" t="str">
        <f>'Item 20 Lista de Peças c Sinapi'!E809</f>
        <v>un</v>
      </c>
      <c r="E841" s="216">
        <f>'Item 20 Lista de Peças c Sinapi'!F809</f>
        <v>5</v>
      </c>
      <c r="F841" s="120">
        <f t="shared" si="13"/>
        <v>30.55</v>
      </c>
    </row>
    <row r="842" spans="1:6" x14ac:dyDescent="0.25">
      <c r="A842" s="108" t="s">
        <v>1589</v>
      </c>
      <c r="B842" s="217" t="str">
        <f>'Item 20 Lista de Peças c Sinapi'!B810</f>
        <v>TE PVC SOLD. MARROM D=50MM  (1 1/2')</v>
      </c>
      <c r="C842" s="90">
        <f>'Item 20 Lista de Peças c Sinapi'!D810</f>
        <v>6.83</v>
      </c>
      <c r="D842" s="216" t="str">
        <f>'Item 20 Lista de Peças c Sinapi'!E810</f>
        <v>un</v>
      </c>
      <c r="E842" s="216">
        <f>'Item 20 Lista de Peças c Sinapi'!F810</f>
        <v>5</v>
      </c>
      <c r="F842" s="120">
        <f t="shared" si="13"/>
        <v>34.15</v>
      </c>
    </row>
    <row r="843" spans="1:6" x14ac:dyDescent="0.25">
      <c r="A843" s="108" t="s">
        <v>1591</v>
      </c>
      <c r="B843" s="217" t="str">
        <f>'Item 20 Lista de Peças c Sinapi'!B811</f>
        <v>TE PVC SOLD. MARROM D=60MM  (2')</v>
      </c>
      <c r="C843" s="90">
        <f>'Item 20 Lista de Peças c Sinapi'!D811</f>
        <v>20.350000000000001</v>
      </c>
      <c r="D843" s="216" t="str">
        <f>'Item 20 Lista de Peças c Sinapi'!E811</f>
        <v>un</v>
      </c>
      <c r="E843" s="216">
        <f>'Item 20 Lista de Peças c Sinapi'!F811</f>
        <v>5</v>
      </c>
      <c r="F843" s="120">
        <f t="shared" si="13"/>
        <v>101.75</v>
      </c>
    </row>
    <row r="844" spans="1:6" x14ac:dyDescent="0.25">
      <c r="A844" s="108" t="s">
        <v>1593</v>
      </c>
      <c r="B844" s="217" t="str">
        <f>'Item 20 Lista de Peças c Sinapi'!B812</f>
        <v>TE PVC SOLD. MARROM D=75MM  (2 1/2')</v>
      </c>
      <c r="C844" s="90">
        <f>'Item 20 Lista de Peças c Sinapi'!D812</f>
        <v>40.72</v>
      </c>
      <c r="D844" s="216" t="str">
        <f>'Item 20 Lista de Peças c Sinapi'!E812</f>
        <v>un</v>
      </c>
      <c r="E844" s="216">
        <f>'Item 20 Lista de Peças c Sinapi'!F812</f>
        <v>5</v>
      </c>
      <c r="F844" s="120">
        <f t="shared" si="13"/>
        <v>203.6</v>
      </c>
    </row>
    <row r="845" spans="1:6" x14ac:dyDescent="0.25">
      <c r="A845" s="108" t="s">
        <v>1595</v>
      </c>
      <c r="B845" s="217" t="str">
        <f>'Item 20 Lista de Peças c Sinapi'!B813</f>
        <v>TE PVC SOLD. MARROM D=85MM (3')</v>
      </c>
      <c r="C845" s="90">
        <f>'Item 20 Lista de Peças c Sinapi'!D813</f>
        <v>66.78</v>
      </c>
      <c r="D845" s="216" t="str">
        <f>'Item 20 Lista de Peças c Sinapi'!E813</f>
        <v>un</v>
      </c>
      <c r="E845" s="216">
        <f>'Item 20 Lista de Peças c Sinapi'!F813</f>
        <v>5</v>
      </c>
      <c r="F845" s="120">
        <f t="shared" si="13"/>
        <v>333.9</v>
      </c>
    </row>
    <row r="846" spans="1:6" x14ac:dyDescent="0.25">
      <c r="A846" s="108" t="s">
        <v>1597</v>
      </c>
      <c r="B846" s="217" t="str">
        <f>'Item 20 Lista de Peças c Sinapi'!B814</f>
        <v>TE PVC SOLD./ROSCA D=20X20X1/2'</v>
      </c>
      <c r="C846" s="90">
        <f>'Item 20 Lista de Peças c Sinapi'!D814</f>
        <v>2</v>
      </c>
      <c r="D846" s="216" t="str">
        <f>'Item 20 Lista de Peças c Sinapi'!E814</f>
        <v>un</v>
      </c>
      <c r="E846" s="216">
        <f>'Item 20 Lista de Peças c Sinapi'!F814</f>
        <v>5</v>
      </c>
      <c r="F846" s="120">
        <f t="shared" si="13"/>
        <v>10</v>
      </c>
    </row>
    <row r="847" spans="1:6" ht="25.5" x14ac:dyDescent="0.25">
      <c r="A847" s="108" t="s">
        <v>1598</v>
      </c>
      <c r="B847" s="217" t="str">
        <f>'Item 20 Lista de Peças c Sinapi'!B815</f>
        <v>TE PVC SOLD./ROSCA D=25MMX1/2'' BUCHA LATÃO</v>
      </c>
      <c r="C847" s="90">
        <f>'Item 20 Lista de Peças c Sinapi'!D815</f>
        <v>5.94</v>
      </c>
      <c r="D847" s="216" t="str">
        <f>'Item 20 Lista de Peças c Sinapi'!E815</f>
        <v>un</v>
      </c>
      <c r="E847" s="216">
        <f>'Item 20 Lista de Peças c Sinapi'!F815</f>
        <v>5</v>
      </c>
      <c r="F847" s="120">
        <f t="shared" si="13"/>
        <v>29.7</v>
      </c>
    </row>
    <row r="848" spans="1:6" x14ac:dyDescent="0.25">
      <c r="A848" s="108" t="s">
        <v>1600</v>
      </c>
      <c r="B848" s="217" t="str">
        <f>'Item 20 Lista de Peças c Sinapi'!B816</f>
        <v>TE PVC SOLD./ROSCA D=25X25X3/4'</v>
      </c>
      <c r="C848" s="90">
        <f>'Item 20 Lista de Peças c Sinapi'!D816</f>
        <v>7.27</v>
      </c>
      <c r="D848" s="216" t="str">
        <f>'Item 20 Lista de Peças c Sinapi'!E816</f>
        <v>un</v>
      </c>
      <c r="E848" s="216">
        <f>'Item 20 Lista de Peças c Sinapi'!F816</f>
        <v>5</v>
      </c>
      <c r="F848" s="120">
        <f t="shared" si="13"/>
        <v>36.35</v>
      </c>
    </row>
    <row r="849" spans="1:6" ht="25.5" x14ac:dyDescent="0.25">
      <c r="A849" s="108" t="s">
        <v>1602</v>
      </c>
      <c r="B849" s="217" t="str">
        <f>'Item 20 Lista de Peças c Sinapi'!B817</f>
        <v>TE PVC SOLD./ROSCA D=25X25X3/4' BUCHA LATÃO</v>
      </c>
      <c r="C849" s="90">
        <f>'Item 20 Lista de Peças c Sinapi'!D817</f>
        <v>7.43</v>
      </c>
      <c r="D849" s="216" t="str">
        <f>'Item 20 Lista de Peças c Sinapi'!E817</f>
        <v>un</v>
      </c>
      <c r="E849" s="216">
        <f>'Item 20 Lista de Peças c Sinapi'!F817</f>
        <v>5</v>
      </c>
      <c r="F849" s="120">
        <f t="shared" si="13"/>
        <v>37.15</v>
      </c>
    </row>
    <row r="850" spans="1:6" ht="25.5" x14ac:dyDescent="0.25">
      <c r="A850" s="108" t="s">
        <v>1604</v>
      </c>
      <c r="B850" s="217" t="str">
        <f>'Item 20 Lista de Peças c Sinapi'!B818</f>
        <v>TE REDUÇÃO PVC ROSC. D=1 1/2X3/4' (50X25MM)</v>
      </c>
      <c r="C850" s="90">
        <f>'Item 20 Lista de Peças c Sinapi'!D818</f>
        <v>15.25</v>
      </c>
      <c r="D850" s="216" t="str">
        <f>'Item 20 Lista de Peças c Sinapi'!E818</f>
        <v>un</v>
      </c>
      <c r="E850" s="216">
        <f>'Item 20 Lista de Peças c Sinapi'!F818</f>
        <v>5</v>
      </c>
      <c r="F850" s="120">
        <f t="shared" si="13"/>
        <v>76.25</v>
      </c>
    </row>
    <row r="851" spans="1:6" ht="25.5" x14ac:dyDescent="0.25">
      <c r="A851" s="108" t="s">
        <v>1606</v>
      </c>
      <c r="B851" s="217" t="str">
        <f>'Item 20 Lista de Peças c Sinapi'!B819</f>
        <v>TE REDUÇÃO PVC SOLD. MARROM D=32X25MM (1X3/4')</v>
      </c>
      <c r="C851" s="90">
        <f>'Item 20 Lista de Peças c Sinapi'!D819</f>
        <v>4.1399999999999997</v>
      </c>
      <c r="D851" s="216" t="str">
        <f>'Item 20 Lista de Peças c Sinapi'!E819</f>
        <v>un</v>
      </c>
      <c r="E851" s="216">
        <f>'Item 20 Lista de Peças c Sinapi'!F819</f>
        <v>5</v>
      </c>
      <c r="F851" s="120">
        <f t="shared" si="13"/>
        <v>20.7</v>
      </c>
    </row>
    <row r="852" spans="1:6" ht="25.5" x14ac:dyDescent="0.25">
      <c r="A852" s="108" t="s">
        <v>1608</v>
      </c>
      <c r="B852" s="217" t="str">
        <f>'Item 20 Lista de Peças c Sinapi'!B820</f>
        <v>TE REDUÇÃO PVC SOLD. MARROM D=40X32MM (1 1/4X1')</v>
      </c>
      <c r="C852" s="90">
        <f>'Item 20 Lista de Peças c Sinapi'!D820</f>
        <v>6.79</v>
      </c>
      <c r="D852" s="216" t="str">
        <f>'Item 20 Lista de Peças c Sinapi'!E820</f>
        <v>un</v>
      </c>
      <c r="E852" s="216">
        <f>'Item 20 Lista de Peças c Sinapi'!F820</f>
        <v>5</v>
      </c>
      <c r="F852" s="120">
        <f t="shared" si="13"/>
        <v>33.950000000000003</v>
      </c>
    </row>
    <row r="853" spans="1:6" ht="25.5" x14ac:dyDescent="0.25">
      <c r="A853" s="108" t="s">
        <v>1610</v>
      </c>
      <c r="B853" s="217" t="str">
        <f>'Item 20 Lista de Peças c Sinapi'!B821</f>
        <v>TE REDUÇÃO PVC SOLD. MARROM D=50X20MM (1 1/2X1/2')</v>
      </c>
      <c r="C853" s="90">
        <f>'Item 20 Lista de Peças c Sinapi'!D821</f>
        <v>7.27</v>
      </c>
      <c r="D853" s="216" t="str">
        <f>'Item 20 Lista de Peças c Sinapi'!E821</f>
        <v>un</v>
      </c>
      <c r="E853" s="216">
        <f>'Item 20 Lista de Peças c Sinapi'!F821</f>
        <v>5</v>
      </c>
      <c r="F853" s="120">
        <f t="shared" si="13"/>
        <v>36.35</v>
      </c>
    </row>
    <row r="854" spans="1:6" ht="25.5" x14ac:dyDescent="0.25">
      <c r="A854" s="108" t="s">
        <v>1612</v>
      </c>
      <c r="B854" s="217" t="str">
        <f>'Item 20 Lista de Peças c Sinapi'!B822</f>
        <v>TE REDUÇÃO PVC SOLD. MARROM D=50X25MM (1 1/2X3/4')</v>
      </c>
      <c r="C854" s="90">
        <f>'Item 20 Lista de Peças c Sinapi'!D822</f>
        <v>6.03</v>
      </c>
      <c r="D854" s="216" t="str">
        <f>'Item 20 Lista de Peças c Sinapi'!E822</f>
        <v>un</v>
      </c>
      <c r="E854" s="216">
        <f>'Item 20 Lista de Peças c Sinapi'!F822</f>
        <v>5</v>
      </c>
      <c r="F854" s="120">
        <f t="shared" si="13"/>
        <v>30.15</v>
      </c>
    </row>
    <row r="855" spans="1:6" ht="25.5" x14ac:dyDescent="0.25">
      <c r="A855" s="108" t="s">
        <v>1614</v>
      </c>
      <c r="B855" s="217" t="str">
        <f>'Item 20 Lista de Peças c Sinapi'!B823</f>
        <v>TE REDUÇÃO PVC SOLD. MARROM D=50X32MM (1 1/2X1')</v>
      </c>
      <c r="C855" s="90">
        <f>'Item 20 Lista de Peças c Sinapi'!D823</f>
        <v>9.85</v>
      </c>
      <c r="D855" s="216" t="str">
        <f>'Item 20 Lista de Peças c Sinapi'!E823</f>
        <v>un</v>
      </c>
      <c r="E855" s="216">
        <f>'Item 20 Lista de Peças c Sinapi'!F823</f>
        <v>5</v>
      </c>
      <c r="F855" s="120">
        <f t="shared" si="13"/>
        <v>49.25</v>
      </c>
    </row>
    <row r="856" spans="1:6" ht="25.5" x14ac:dyDescent="0.25">
      <c r="A856" s="108" t="s">
        <v>1616</v>
      </c>
      <c r="B856" s="217" t="str">
        <f>'Item 20 Lista de Peças c Sinapi'!B824</f>
        <v>TE REDUÇÃO PVC SOLD. MARROM D=50X40MM (1 1/2X1 1/4')</v>
      </c>
      <c r="C856" s="90">
        <f>'Item 20 Lista de Peças c Sinapi'!D824</f>
        <v>12.08</v>
      </c>
      <c r="D856" s="216" t="str">
        <f>'Item 20 Lista de Peças c Sinapi'!E824</f>
        <v>un</v>
      </c>
      <c r="E856" s="216">
        <f>'Item 20 Lista de Peças c Sinapi'!F824</f>
        <v>5</v>
      </c>
      <c r="F856" s="120">
        <f t="shared" si="13"/>
        <v>60.4</v>
      </c>
    </row>
    <row r="857" spans="1:6" ht="25.5" x14ac:dyDescent="0.25">
      <c r="A857" s="108" t="s">
        <v>1618</v>
      </c>
      <c r="B857" s="217" t="str">
        <f>'Item 20 Lista de Peças c Sinapi'!B825</f>
        <v>TE REDUÇÃO PVC SOLD. MARROM D=75X50MM (2 1/2X1 1/2')</v>
      </c>
      <c r="C857" s="90">
        <f>'Item 20 Lista de Peças c Sinapi'!D825</f>
        <v>33.56</v>
      </c>
      <c r="D857" s="216" t="str">
        <f>'Item 20 Lista de Peças c Sinapi'!E825</f>
        <v>un</v>
      </c>
      <c r="E857" s="216">
        <f>'Item 20 Lista de Peças c Sinapi'!F825</f>
        <v>5</v>
      </c>
      <c r="F857" s="120">
        <f t="shared" si="13"/>
        <v>167.8</v>
      </c>
    </row>
    <row r="858" spans="1:6" ht="25.5" x14ac:dyDescent="0.25">
      <c r="A858" s="108" t="s">
        <v>1620</v>
      </c>
      <c r="B858" s="217" t="str">
        <f>'Item 20 Lista de Peças c Sinapi'!B826</f>
        <v>TELA ARAME GALV FIO 10 BWG (3,4MM) MALHA 2" (5 X 5CM) QUADRADA OU LOSANGO H=2,0 M</v>
      </c>
      <c r="C858" s="90">
        <f>'Item 20 Lista de Peças c Sinapi'!D826</f>
        <v>32.49</v>
      </c>
      <c r="D858" s="216" t="str">
        <f>'Item 20 Lista de Peças c Sinapi'!E826</f>
        <v>m2</v>
      </c>
      <c r="E858" s="216">
        <f>'Item 20 Lista de Peças c Sinapi'!F826</f>
        <v>20</v>
      </c>
      <c r="F858" s="120">
        <f t="shared" si="13"/>
        <v>649.79999999999995</v>
      </c>
    </row>
    <row r="859" spans="1:6" ht="25.5" x14ac:dyDescent="0.25">
      <c r="A859" s="108" t="s">
        <v>1622</v>
      </c>
      <c r="B859" s="217" t="str">
        <f>'Item 20 Lista de Peças c Sinapi'!B827</f>
        <v xml:space="preserve">TELHA DE FIBROCIMENTO ONDULADA 6MM , DE 1,53 X 1,10M (SEM AMIANTO) </v>
      </c>
      <c r="C859" s="90">
        <f>'Item 20 Lista de Peças c Sinapi'!D827</f>
        <v>24.75</v>
      </c>
      <c r="D859" s="216" t="str">
        <f>'Item 20 Lista de Peças c Sinapi'!E827</f>
        <v>un</v>
      </c>
      <c r="E859" s="216">
        <f>'Item 20 Lista de Peças c Sinapi'!F827</f>
        <v>250</v>
      </c>
      <c r="F859" s="120">
        <f t="shared" si="13"/>
        <v>6187.5</v>
      </c>
    </row>
    <row r="860" spans="1:6" ht="25.5" x14ac:dyDescent="0.25">
      <c r="A860" s="108" t="s">
        <v>1624</v>
      </c>
      <c r="B860" s="217" t="str">
        <f>'Item 20 Lista de Peças c Sinapi'!B828</f>
        <v xml:space="preserve">TELHA DE FIBROCIMENTO ONDULADA 6MM , DE 1,83 X 1,10M (SEM AMIANTO) </v>
      </c>
      <c r="C860" s="90">
        <f>'Item 20 Lista de Peças c Sinapi'!D828</f>
        <v>29.61</v>
      </c>
      <c r="D860" s="216" t="str">
        <f>'Item 20 Lista de Peças c Sinapi'!E828</f>
        <v>un</v>
      </c>
      <c r="E860" s="216">
        <f>'Item 20 Lista de Peças c Sinapi'!F828</f>
        <v>250</v>
      </c>
      <c r="F860" s="120">
        <f t="shared" si="13"/>
        <v>7402.5</v>
      </c>
    </row>
    <row r="861" spans="1:6" ht="25.5" x14ac:dyDescent="0.25">
      <c r="A861" s="108" t="s">
        <v>1625</v>
      </c>
      <c r="B861" s="217" t="str">
        <f>'Item 20 Lista de Peças c Sinapi'!B829</f>
        <v xml:space="preserve">TELHA DE FIBROCIMENTO ONDULADA 6MM , DE 2,44 X 0,50M (SEM AMIANTO) </v>
      </c>
      <c r="C861" s="90">
        <f>'Item 20 Lista de Peças c Sinapi'!D829</f>
        <v>5.15</v>
      </c>
      <c r="D861" s="216" t="str">
        <f>'Item 20 Lista de Peças c Sinapi'!E829</f>
        <v>un</v>
      </c>
      <c r="E861" s="216">
        <f>'Item 20 Lista de Peças c Sinapi'!F829</f>
        <v>250</v>
      </c>
      <c r="F861" s="120">
        <f t="shared" si="13"/>
        <v>1287.5</v>
      </c>
    </row>
    <row r="862" spans="1:6" ht="25.5" x14ac:dyDescent="0.25">
      <c r="A862" s="108" t="s">
        <v>1627</v>
      </c>
      <c r="B862" s="217" t="str">
        <f>'Item 20 Lista de Peças c Sinapi'!B830</f>
        <v xml:space="preserve">TELHA DE FIBROCIMENTO ONDULADA 6MM , DE 2,44 X 1,10M (SEM AMIANTO) </v>
      </c>
      <c r="C862" s="90">
        <f>'Item 20 Lista de Peças c Sinapi'!D830</f>
        <v>14.67</v>
      </c>
      <c r="D862" s="216" t="str">
        <f>'Item 20 Lista de Peças c Sinapi'!E830</f>
        <v>un</v>
      </c>
      <c r="E862" s="216">
        <f>'Item 20 Lista de Peças c Sinapi'!F830</f>
        <v>250</v>
      </c>
      <c r="F862" s="120">
        <f t="shared" si="13"/>
        <v>3667.5</v>
      </c>
    </row>
    <row r="863" spans="1:6" ht="25.5" x14ac:dyDescent="0.25">
      <c r="A863" s="108" t="s">
        <v>1629</v>
      </c>
      <c r="B863" s="217" t="str">
        <f>'Item 20 Lista de Peças c Sinapi'!B831</f>
        <v xml:space="preserve">TELHA DE FIBROCIMENTO ONDULADA 8MM , DE 3,66 X 1,10M (SEM AMIANTO) </v>
      </c>
      <c r="C863" s="90">
        <f>'Item 20 Lista de Peças c Sinapi'!D831</f>
        <v>20.32</v>
      </c>
      <c r="D863" s="216" t="str">
        <f>'Item 20 Lista de Peças c Sinapi'!E831</f>
        <v>un</v>
      </c>
      <c r="E863" s="216">
        <f>'Item 20 Lista de Peças c Sinapi'!F831</f>
        <v>250</v>
      </c>
      <c r="F863" s="120">
        <f t="shared" si="13"/>
        <v>5080</v>
      </c>
    </row>
    <row r="864" spans="1:6" x14ac:dyDescent="0.25">
      <c r="A864" s="108" t="s">
        <v>1631</v>
      </c>
      <c r="B864" s="217" t="str">
        <f>'Item 20 Lista de Peças c Sinapi'!B832</f>
        <v>TIJOLO CERÂMICO LAMINADO  5,5X11X23 CM</v>
      </c>
      <c r="C864" s="90">
        <f>'Item 20 Lista de Peças c Sinapi'!D832</f>
        <v>1.27</v>
      </c>
      <c r="D864" s="216" t="str">
        <f>'Item 20 Lista de Peças c Sinapi'!E832</f>
        <v>un</v>
      </c>
      <c r="E864" s="216">
        <f>'Item 20 Lista de Peças c Sinapi'!F832</f>
        <v>50</v>
      </c>
      <c r="F864" s="120">
        <f t="shared" si="13"/>
        <v>63.5</v>
      </c>
    </row>
    <row r="865" spans="1:6" x14ac:dyDescent="0.25">
      <c r="A865" s="108" t="s">
        <v>1633</v>
      </c>
      <c r="B865" s="217" t="str">
        <f>'Item 20 Lista de Peças c Sinapi'!B833</f>
        <v>TIJOLO CERAMICO MACICO 5X10X20CM</v>
      </c>
      <c r="C865" s="90">
        <f>'Item 20 Lista de Peças c Sinapi'!D833</f>
        <v>0.45</v>
      </c>
      <c r="D865" s="216" t="str">
        <f>'Item 20 Lista de Peças c Sinapi'!E833</f>
        <v>un</v>
      </c>
      <c r="E865" s="216">
        <f>'Item 20 Lista de Peças c Sinapi'!F833</f>
        <v>50</v>
      </c>
      <c r="F865" s="120">
        <f t="shared" si="13"/>
        <v>22.5</v>
      </c>
    </row>
    <row r="866" spans="1:6" ht="25.5" x14ac:dyDescent="0.25">
      <c r="A866" s="108" t="s">
        <v>1635</v>
      </c>
      <c r="B866" s="217" t="str">
        <f>'Item 20 Lista de Peças c Sinapi'!B834</f>
        <v>TINTA / REVESTIMENTO A BASE DE RESINA EPOXI COM ALCATRAO, BICOMPONENTE</v>
      </c>
      <c r="C866" s="90">
        <f>'Item 20 Lista de Peças c Sinapi'!D834</f>
        <v>46.98</v>
      </c>
      <c r="D866" s="216" t="str">
        <f>'Item 20 Lista de Peças c Sinapi'!E834</f>
        <v>lts</v>
      </c>
      <c r="E866" s="216">
        <f>'Item 20 Lista de Peças c Sinapi'!F834</f>
        <v>100</v>
      </c>
      <c r="F866" s="120">
        <f t="shared" si="13"/>
        <v>4698</v>
      </c>
    </row>
    <row r="867" spans="1:6" ht="38.25" x14ac:dyDescent="0.25">
      <c r="A867" s="108" t="s">
        <v>1637</v>
      </c>
      <c r="B867" s="217" t="str">
        <f>'Item 20 Lista de Peças c Sinapi'!B835</f>
        <v>TINTA A BASE DE RESINA ACRILICA EMULSIONADA EM AGUA, PARA SINALIZACAO HORIZONTAL VIARIA (NBR 13699)</v>
      </c>
      <c r="C867" s="90">
        <f>'Item 20 Lista de Peças c Sinapi'!D835</f>
        <v>13.1</v>
      </c>
      <c r="D867" s="216" t="str">
        <f>'Item 20 Lista de Peças c Sinapi'!E835</f>
        <v>lts</v>
      </c>
      <c r="E867" s="216">
        <f>'Item 20 Lista de Peças c Sinapi'!F835</f>
        <v>200</v>
      </c>
      <c r="F867" s="120">
        <f t="shared" si="13"/>
        <v>2620</v>
      </c>
    </row>
    <row r="868" spans="1:6" ht="25.5" x14ac:dyDescent="0.25">
      <c r="A868" s="108" t="s">
        <v>1639</v>
      </c>
      <c r="B868" s="217" t="str">
        <f>'Item 20 Lista de Peças c Sinapi'!B836</f>
        <v>TINTA A BASE DE RESINA ACRILICA, PARA SINALIZACAO HORIZONTAL VIARIA (NBR 11862)</v>
      </c>
      <c r="C868" s="90">
        <f>'Item 20 Lista de Peças c Sinapi'!D836</f>
        <v>13.26</v>
      </c>
      <c r="D868" s="216" t="str">
        <f>'Item 20 Lista de Peças c Sinapi'!E836</f>
        <v>lts</v>
      </c>
      <c r="E868" s="216">
        <f>'Item 20 Lista de Peças c Sinapi'!F836</f>
        <v>200</v>
      </c>
      <c r="F868" s="120">
        <f t="shared" ref="F868:F931" si="14">ROUND(E868*C868,2)</f>
        <v>2652</v>
      </c>
    </row>
    <row r="869" spans="1:6" x14ac:dyDescent="0.25">
      <c r="A869" s="108" t="s">
        <v>1641</v>
      </c>
      <c r="B869" s="217" t="str">
        <f>'Item 20 Lista de Peças c Sinapi'!B837</f>
        <v>TINTA ACRILICA PARA CERAMICA</v>
      </c>
      <c r="C869" s="90">
        <f>'Item 20 Lista de Peças c Sinapi'!D837</f>
        <v>22.21</v>
      </c>
      <c r="D869" s="216" t="str">
        <f>'Item 20 Lista de Peças c Sinapi'!E837</f>
        <v>lts</v>
      </c>
      <c r="E869" s="216">
        <f>'Item 20 Lista de Peças c Sinapi'!F837</f>
        <v>100</v>
      </c>
      <c r="F869" s="120">
        <f t="shared" si="14"/>
        <v>2221</v>
      </c>
    </row>
    <row r="870" spans="1:6" x14ac:dyDescent="0.25">
      <c r="A870" s="108" t="s">
        <v>1643</v>
      </c>
      <c r="B870" s="217" t="str">
        <f>'Item 20 Lista de Peças c Sinapi'!B838</f>
        <v>TINTA ACRILICA PREMIUM PARA PISO</v>
      </c>
      <c r="C870" s="90">
        <f>'Item 20 Lista de Peças c Sinapi'!D838</f>
        <v>12.45</v>
      </c>
      <c r="D870" s="216" t="str">
        <f>'Item 20 Lista de Peças c Sinapi'!E838</f>
        <v>lts</v>
      </c>
      <c r="E870" s="216">
        <f>'Item 20 Lista de Peças c Sinapi'!F838</f>
        <v>100</v>
      </c>
      <c r="F870" s="120">
        <f t="shared" si="14"/>
        <v>1245</v>
      </c>
    </row>
    <row r="871" spans="1:6" x14ac:dyDescent="0.25">
      <c r="A871" s="108" t="s">
        <v>1645</v>
      </c>
      <c r="B871" s="217" t="str">
        <f>'Item 20 Lista de Peças c Sinapi'!B839</f>
        <v>TINTA ACRILICA PREMIUM, COR BRANCO FOSCO</v>
      </c>
      <c r="C871" s="90">
        <f>'Item 20 Lista de Peças c Sinapi'!D839</f>
        <v>18.670000000000002</v>
      </c>
      <c r="D871" s="216" t="str">
        <f>'Item 20 Lista de Peças c Sinapi'!E839</f>
        <v>lts</v>
      </c>
      <c r="E871" s="216">
        <f>'Item 20 Lista de Peças c Sinapi'!F839</f>
        <v>200</v>
      </c>
      <c r="F871" s="120">
        <f t="shared" si="14"/>
        <v>3734</v>
      </c>
    </row>
    <row r="872" spans="1:6" ht="38.25" x14ac:dyDescent="0.25">
      <c r="A872" s="108" t="s">
        <v>1647</v>
      </c>
      <c r="B872" s="217" t="str">
        <f>'Item 20 Lista de Peças c Sinapi'!B840</f>
        <v>TINTA ASFALTICA IMPERMEABILIZANTE DILUIDA EM SOLVENTE, PARA MATERIAIS CIMENTICIOS, METAL E MADEIRA</v>
      </c>
      <c r="C872" s="90">
        <f>'Item 20 Lista de Peças c Sinapi'!D840</f>
        <v>14.85</v>
      </c>
      <c r="D872" s="216" t="str">
        <f>'Item 20 Lista de Peças c Sinapi'!E840</f>
        <v>lts</v>
      </c>
      <c r="E872" s="216">
        <f>'Item 20 Lista de Peças c Sinapi'!F840</f>
        <v>50</v>
      </c>
      <c r="F872" s="120">
        <f t="shared" si="14"/>
        <v>742.5</v>
      </c>
    </row>
    <row r="873" spans="1:6" ht="25.5" x14ac:dyDescent="0.25">
      <c r="A873" s="108" t="s">
        <v>1649</v>
      </c>
      <c r="B873" s="217" t="str">
        <f>'Item 20 Lista de Peças c Sinapi'!B841</f>
        <v>TINTA ASFALTICA IMPERMEABILIZANTE DISPERSA EM AGUA, PARA MATERIAIS CIMENTICIOS</v>
      </c>
      <c r="C873" s="90">
        <f>'Item 20 Lista de Peças c Sinapi'!D841</f>
        <v>8.49</v>
      </c>
      <c r="D873" s="216" t="str">
        <f>'Item 20 Lista de Peças c Sinapi'!E841</f>
        <v>lts</v>
      </c>
      <c r="E873" s="216">
        <f>'Item 20 Lista de Peças c Sinapi'!F841</f>
        <v>50</v>
      </c>
      <c r="F873" s="120">
        <f t="shared" si="14"/>
        <v>424.5</v>
      </c>
    </row>
    <row r="874" spans="1:6" ht="25.5" x14ac:dyDescent="0.25">
      <c r="A874" s="108" t="s">
        <v>1651</v>
      </c>
      <c r="B874" s="217" t="str">
        <f>'Item 20 Lista de Peças c Sinapi'!B842</f>
        <v>TINTA BORRACHA CLORADA, ACABAMENTO SEMIBRILHO, BRANCA</v>
      </c>
      <c r="C874" s="90">
        <f>'Item 20 Lista de Peças c Sinapi'!D842</f>
        <v>24.57</v>
      </c>
      <c r="D874" s="216" t="str">
        <f>'Item 20 Lista de Peças c Sinapi'!E842</f>
        <v>lts</v>
      </c>
      <c r="E874" s="216">
        <f>'Item 20 Lista de Peças c Sinapi'!F842</f>
        <v>100</v>
      </c>
      <c r="F874" s="120">
        <f t="shared" si="14"/>
        <v>2457</v>
      </c>
    </row>
    <row r="875" spans="1:6" ht="25.5" x14ac:dyDescent="0.25">
      <c r="A875" s="108" t="s">
        <v>1653</v>
      </c>
      <c r="B875" s="217" t="str">
        <f>'Item 20 Lista de Peças c Sinapi'!B843</f>
        <v>TINTA BORRACHA CLORADA, ACABAMENTO SEMIBRILHO, CORES VIVAS</v>
      </c>
      <c r="C875" s="90">
        <f>'Item 20 Lista de Peças c Sinapi'!D843</f>
        <v>26.47</v>
      </c>
      <c r="D875" s="216" t="str">
        <f>'Item 20 Lista de Peças c Sinapi'!E843</f>
        <v>lts</v>
      </c>
      <c r="E875" s="216">
        <f>'Item 20 Lista de Peças c Sinapi'!F843</f>
        <v>100</v>
      </c>
      <c r="F875" s="120">
        <f t="shared" si="14"/>
        <v>2647</v>
      </c>
    </row>
    <row r="876" spans="1:6" ht="25.5" x14ac:dyDescent="0.25">
      <c r="A876" s="108" t="s">
        <v>1655</v>
      </c>
      <c r="B876" s="217" t="str">
        <f>'Item 20 Lista de Peças c Sinapi'!B844</f>
        <v>TINTA BORRACHA, CLORADA, ACABAMENTO SEMIBRILHO, PRETA</v>
      </c>
      <c r="C876" s="90">
        <f>'Item 20 Lista de Peças c Sinapi'!D844</f>
        <v>24.79</v>
      </c>
      <c r="D876" s="216" t="str">
        <f>'Item 20 Lista de Peças c Sinapi'!E844</f>
        <v>lts</v>
      </c>
      <c r="E876" s="216">
        <f>'Item 20 Lista de Peças c Sinapi'!F844</f>
        <v>100</v>
      </c>
      <c r="F876" s="120">
        <f t="shared" si="14"/>
        <v>2479</v>
      </c>
    </row>
    <row r="877" spans="1:6" x14ac:dyDescent="0.25">
      <c r="A877" s="108" t="s">
        <v>1657</v>
      </c>
      <c r="B877" s="217" t="str">
        <f>'Item 20 Lista de Peças c Sinapi'!B845</f>
        <v>TINTA EPOXI PREMIUM, BRANCA</v>
      </c>
      <c r="C877" s="90">
        <f>'Item 20 Lista de Peças c Sinapi'!D845</f>
        <v>58.02</v>
      </c>
      <c r="D877" s="216" t="str">
        <f>'Item 20 Lista de Peças c Sinapi'!E845</f>
        <v>lts</v>
      </c>
      <c r="E877" s="216">
        <f>'Item 20 Lista de Peças c Sinapi'!F845</f>
        <v>200</v>
      </c>
      <c r="F877" s="120">
        <f t="shared" si="14"/>
        <v>11604</v>
      </c>
    </row>
    <row r="878" spans="1:6" ht="25.5" x14ac:dyDescent="0.25">
      <c r="A878" s="108" t="s">
        <v>1659</v>
      </c>
      <c r="B878" s="217" t="str">
        <f>'Item 20 Lista de Peças c Sinapi'!B846</f>
        <v>TINTA ESMALTE SINTETICO GRAFITE COM PROTECAO PARA METAIS FERROSOS</v>
      </c>
      <c r="C878" s="90">
        <f>'Item 20 Lista de Peças c Sinapi'!D846</f>
        <v>26.01</v>
      </c>
      <c r="D878" s="216" t="str">
        <f>'Item 20 Lista de Peças c Sinapi'!E846</f>
        <v>lts</v>
      </c>
      <c r="E878" s="216">
        <f>'Item 20 Lista de Peças c Sinapi'!F846</f>
        <v>200</v>
      </c>
      <c r="F878" s="120">
        <f t="shared" si="14"/>
        <v>5202</v>
      </c>
    </row>
    <row r="879" spans="1:6" x14ac:dyDescent="0.25">
      <c r="A879" s="108" t="s">
        <v>1661</v>
      </c>
      <c r="B879" s="217" t="str">
        <f>'Item 20 Lista de Peças c Sinapi'!B847</f>
        <v>TINTA ESMALTE SINTETICO PREMIUM ACETINADO</v>
      </c>
      <c r="C879" s="90">
        <f>'Item 20 Lista de Peças c Sinapi'!D847</f>
        <v>25.16</v>
      </c>
      <c r="D879" s="216" t="str">
        <f>'Item 20 Lista de Peças c Sinapi'!E847</f>
        <v>lts</v>
      </c>
      <c r="E879" s="216">
        <f>'Item 20 Lista de Peças c Sinapi'!F847</f>
        <v>200</v>
      </c>
      <c r="F879" s="120">
        <f t="shared" si="14"/>
        <v>5032</v>
      </c>
    </row>
    <row r="880" spans="1:6" x14ac:dyDescent="0.25">
      <c r="A880" s="108" t="s">
        <v>1663</v>
      </c>
      <c r="B880" s="217" t="str">
        <f>'Item 20 Lista de Peças c Sinapi'!B848</f>
        <v>TINTA ESMALTE SINTETICO PREMIUM BRILHANTE</v>
      </c>
      <c r="C880" s="90">
        <f>'Item 20 Lista de Peças c Sinapi'!D848</f>
        <v>24.43</v>
      </c>
      <c r="D880" s="216" t="str">
        <f>'Item 20 Lista de Peças c Sinapi'!E848</f>
        <v>lts</v>
      </c>
      <c r="E880" s="216">
        <f>'Item 20 Lista de Peças c Sinapi'!F848</f>
        <v>200</v>
      </c>
      <c r="F880" s="120">
        <f t="shared" si="14"/>
        <v>4886</v>
      </c>
    </row>
    <row r="881" spans="1:6" x14ac:dyDescent="0.25">
      <c r="A881" s="108" t="s">
        <v>1665</v>
      </c>
      <c r="B881" s="217" t="str">
        <f>'Item 20 Lista de Peças c Sinapi'!B849</f>
        <v>TINTA ESMALTE SINTETICO PREMIUM FOSCO</v>
      </c>
      <c r="C881" s="90">
        <f>'Item 20 Lista de Peças c Sinapi'!D849</f>
        <v>27.69</v>
      </c>
      <c r="D881" s="216" t="str">
        <f>'Item 20 Lista de Peças c Sinapi'!E849</f>
        <v>lts</v>
      </c>
      <c r="E881" s="216">
        <f>'Item 20 Lista de Peças c Sinapi'!F849</f>
        <v>200</v>
      </c>
      <c r="F881" s="120">
        <f t="shared" si="14"/>
        <v>5538</v>
      </c>
    </row>
    <row r="882" spans="1:6" x14ac:dyDescent="0.25">
      <c r="A882" s="108" t="s">
        <v>1667</v>
      </c>
      <c r="B882" s="217" t="str">
        <f>'Item 20 Lista de Peças c Sinapi'!B850</f>
        <v>TINTA LATEX ACRILICA STANDARD, COR BRANCA</v>
      </c>
      <c r="C882" s="90">
        <f>'Item 20 Lista de Peças c Sinapi'!D850</f>
        <v>34.74</v>
      </c>
      <c r="D882" s="216" t="str">
        <f>'Item 20 Lista de Peças c Sinapi'!E850</f>
        <v>lts</v>
      </c>
      <c r="E882" s="216">
        <f>'Item 20 Lista de Peças c Sinapi'!F850</f>
        <v>200</v>
      </c>
      <c r="F882" s="120">
        <f t="shared" si="14"/>
        <v>6948</v>
      </c>
    </row>
    <row r="883" spans="1:6" x14ac:dyDescent="0.25">
      <c r="A883" s="108" t="s">
        <v>1669</v>
      </c>
      <c r="B883" s="217" t="str">
        <f>'Item 20 Lista de Peças c Sinapi'!B851</f>
        <v>TINTA MINERAL IMPERMEAVEL EM PO, BRANCA</v>
      </c>
      <c r="C883" s="90">
        <f>'Item 20 Lista de Peças c Sinapi'!D851</f>
        <v>1.62</v>
      </c>
      <c r="D883" s="216" t="str">
        <f>'Item 20 Lista de Peças c Sinapi'!E851</f>
        <v>kg</v>
      </c>
      <c r="E883" s="216">
        <f>'Item 20 Lista de Peças c Sinapi'!F851</f>
        <v>100</v>
      </c>
      <c r="F883" s="120">
        <f t="shared" si="14"/>
        <v>162</v>
      </c>
    </row>
    <row r="884" spans="1:6" ht="25.5" x14ac:dyDescent="0.25">
      <c r="A884" s="108" t="s">
        <v>1671</v>
      </c>
      <c r="B884" s="217" t="str">
        <f>'Item 20 Lista de Peças c Sinapi'!B852</f>
        <v>TINTA PROTETORA SUPERFICIE METALICA ALUMINIO</v>
      </c>
      <c r="C884" s="90">
        <f>'Item 20 Lista de Peças c Sinapi'!D852</f>
        <v>29.84</v>
      </c>
      <c r="D884" s="216" t="str">
        <f>'Item 20 Lista de Peças c Sinapi'!E852</f>
        <v>lts</v>
      </c>
      <c r="E884" s="216">
        <f>'Item 20 Lista de Peças c Sinapi'!F852</f>
        <v>100</v>
      </c>
      <c r="F884" s="120">
        <f t="shared" si="14"/>
        <v>2984</v>
      </c>
    </row>
    <row r="885" spans="1:6" ht="25.5" x14ac:dyDescent="0.25">
      <c r="A885" s="108" t="s">
        <v>1673</v>
      </c>
      <c r="B885" s="217" t="str">
        <f>'Item 20 Lista de Peças c Sinapi'!B853</f>
        <v>TOALHEIRO PLASTICO TIPO DISPENSER PARA PAPEL HIGIÊNICO ROLÃO</v>
      </c>
      <c r="C885" s="90">
        <f>'Item 20 Lista de Peças c Sinapi'!D853</f>
        <v>37.380000000000003</v>
      </c>
      <c r="D885" s="216" t="str">
        <f>'Item 20 Lista de Peças c Sinapi'!E853</f>
        <v>un</v>
      </c>
      <c r="E885" s="216">
        <f>'Item 20 Lista de Peças c Sinapi'!F853</f>
        <v>20</v>
      </c>
      <c r="F885" s="120">
        <f t="shared" si="14"/>
        <v>747.6</v>
      </c>
    </row>
    <row r="886" spans="1:6" ht="25.5" x14ac:dyDescent="0.25">
      <c r="A886" s="108" t="s">
        <v>1675</v>
      </c>
      <c r="B886" s="217" t="str">
        <f>'Item 20 Lista de Peças c Sinapi'!B854</f>
        <v>TOALHEIRO PLASTICO TIPO DISPENSER PARA PAPEL TOALHA INTERFOLHADO</v>
      </c>
      <c r="C886" s="90">
        <f>'Item 20 Lista de Peças c Sinapi'!D854</f>
        <v>37.380000000000003</v>
      </c>
      <c r="D886" s="216" t="str">
        <f>'Item 20 Lista de Peças c Sinapi'!E854</f>
        <v>un</v>
      </c>
      <c r="E886" s="216">
        <f>'Item 20 Lista de Peças c Sinapi'!F854</f>
        <v>20</v>
      </c>
      <c r="F886" s="120">
        <f t="shared" si="14"/>
        <v>747.6</v>
      </c>
    </row>
    <row r="887" spans="1:6" x14ac:dyDescent="0.25">
      <c r="A887" s="108" t="s">
        <v>1677</v>
      </c>
      <c r="B887" s="217" t="str">
        <f>'Item 20 Lista de Peças c Sinapi'!B855</f>
        <v>TOMADA 2P+T 10A, 250V  (APENAS MODULO)</v>
      </c>
      <c r="C887" s="90">
        <f>'Item 20 Lista de Peças c Sinapi'!D855</f>
        <v>5.93</v>
      </c>
      <c r="D887" s="216" t="str">
        <f>'Item 20 Lista de Peças c Sinapi'!E855</f>
        <v>un</v>
      </c>
      <c r="E887" s="216">
        <f>'Item 20 Lista de Peças c Sinapi'!F855</f>
        <v>1000</v>
      </c>
      <c r="F887" s="120">
        <f t="shared" si="14"/>
        <v>5930</v>
      </c>
    </row>
    <row r="888" spans="1:6" ht="38.25" x14ac:dyDescent="0.25">
      <c r="A888" s="108" t="s">
        <v>1679</v>
      </c>
      <c r="B888" s="217" t="str">
        <f>'Item 20 Lista de Peças c Sinapi'!B856</f>
        <v>TOMADA 2P+T 10A, 250V, CONJUNTO MONTADO PARA EMBUTIR 4" X 2" (PLACA + SUPORTE + MODULO)</v>
      </c>
      <c r="C888" s="90">
        <f>'Item 20 Lista de Peças c Sinapi'!D856</f>
        <v>6.97</v>
      </c>
      <c r="D888" s="216" t="str">
        <f>'Item 20 Lista de Peças c Sinapi'!E856</f>
        <v>un</v>
      </c>
      <c r="E888" s="216">
        <f>'Item 20 Lista de Peças c Sinapi'!F856</f>
        <v>500</v>
      </c>
      <c r="F888" s="120">
        <f t="shared" si="14"/>
        <v>3485</v>
      </c>
    </row>
    <row r="889" spans="1:6" ht="25.5" x14ac:dyDescent="0.25">
      <c r="A889" s="108" t="s">
        <v>1681</v>
      </c>
      <c r="B889" s="217" t="str">
        <f>'Item 20 Lista de Peças c Sinapi'!B857</f>
        <v>TOMADA 2P+T 10A, 250V, CONJUNTO MONTADO PARA SOBREPOR 4" X 2" (CAIXA + MODULO)</v>
      </c>
      <c r="C889" s="90">
        <f>'Item 20 Lista de Peças c Sinapi'!D857</f>
        <v>10.62</v>
      </c>
      <c r="D889" s="216" t="str">
        <f>'Item 20 Lista de Peças c Sinapi'!E857</f>
        <v>un</v>
      </c>
      <c r="E889" s="216">
        <f>'Item 20 Lista de Peças c Sinapi'!F857</f>
        <v>300</v>
      </c>
      <c r="F889" s="120">
        <f t="shared" si="14"/>
        <v>3186</v>
      </c>
    </row>
    <row r="890" spans="1:6" ht="38.25" x14ac:dyDescent="0.25">
      <c r="A890" s="108" t="s">
        <v>1683</v>
      </c>
      <c r="B890" s="217" t="str">
        <f>'Item 20 Lista de Peças c Sinapi'!B858</f>
        <v>TOMADA 2P+T 20A 250V, CONJUNTO MONTADO PARA EMBUTIR 4" X 2" (PLACA + SUPORTE + MODULO)</v>
      </c>
      <c r="C890" s="90">
        <f>'Item 20 Lista de Peças c Sinapi'!D858</f>
        <v>12.07</v>
      </c>
      <c r="D890" s="216" t="str">
        <f>'Item 20 Lista de Peças c Sinapi'!E858</f>
        <v>un</v>
      </c>
      <c r="E890" s="216">
        <f>'Item 20 Lista de Peças c Sinapi'!F858</f>
        <v>250</v>
      </c>
      <c r="F890" s="120">
        <f t="shared" si="14"/>
        <v>3017.5</v>
      </c>
    </row>
    <row r="891" spans="1:6" x14ac:dyDescent="0.25">
      <c r="A891" s="108" t="s">
        <v>1685</v>
      </c>
      <c r="B891" s="217" t="str">
        <f>'Item 20 Lista de Peças c Sinapi'!B859</f>
        <v>TOMADA 2P+T 20A, 250V  (APENAS MODULO)</v>
      </c>
      <c r="C891" s="90">
        <f>'Item 20 Lista de Peças c Sinapi'!D859</f>
        <v>7.58</v>
      </c>
      <c r="D891" s="216" t="str">
        <f>'Item 20 Lista de Peças c Sinapi'!E859</f>
        <v>un</v>
      </c>
      <c r="E891" s="216">
        <f>'Item 20 Lista de Peças c Sinapi'!F859</f>
        <v>100</v>
      </c>
      <c r="F891" s="120">
        <f t="shared" si="14"/>
        <v>758</v>
      </c>
    </row>
    <row r="892" spans="1:6" ht="25.5" x14ac:dyDescent="0.25">
      <c r="A892" s="108" t="s">
        <v>1687</v>
      </c>
      <c r="B892" s="217" t="str">
        <f>'Item 20 Lista de Peças c Sinapi'!B860</f>
        <v>TOMADA INDUSTRIAL DE EMBUTIR 3P+T 30 A, 440 V, COM TRAVA, COM PLACA</v>
      </c>
      <c r="C892" s="90">
        <f>'Item 20 Lista de Peças c Sinapi'!D860</f>
        <v>34.340000000000003</v>
      </c>
      <c r="D892" s="216" t="str">
        <f>'Item 20 Lista de Peças c Sinapi'!E860</f>
        <v>un</v>
      </c>
      <c r="E892" s="216">
        <f>'Item 20 Lista de Peças c Sinapi'!F860</f>
        <v>5</v>
      </c>
      <c r="F892" s="120">
        <f t="shared" si="14"/>
        <v>171.7</v>
      </c>
    </row>
    <row r="893" spans="1:6" ht="25.5" x14ac:dyDescent="0.25">
      <c r="A893" s="108" t="s">
        <v>1689</v>
      </c>
      <c r="B893" s="217" t="str">
        <f>'Item 20 Lista de Peças c Sinapi'!B861</f>
        <v>TOMADA INDUSTRIAL DE EMBUTIR 3P+T 30 A, 440 V, COM TRAVA, SEM PLACA</v>
      </c>
      <c r="C893" s="90">
        <f>'Item 20 Lista de Peças c Sinapi'!D861</f>
        <v>32.36</v>
      </c>
      <c r="D893" s="216" t="str">
        <f>'Item 20 Lista de Peças c Sinapi'!E861</f>
        <v>un</v>
      </c>
      <c r="E893" s="216">
        <f>'Item 20 Lista de Peças c Sinapi'!F861</f>
        <v>5</v>
      </c>
      <c r="F893" s="120">
        <f t="shared" si="14"/>
        <v>161.80000000000001</v>
      </c>
    </row>
    <row r="894" spans="1:6" ht="25.5" x14ac:dyDescent="0.25">
      <c r="A894" s="108" t="s">
        <v>1691</v>
      </c>
      <c r="B894" s="217" t="str">
        <f>'Item 20 Lista de Peças c Sinapi'!B862</f>
        <v>TOMADA PARA ANTENA DE TV, CABO COAXIAL DE 9 MM (APENAS MODULO)</v>
      </c>
      <c r="C894" s="90">
        <f>'Item 20 Lista de Peças c Sinapi'!D862</f>
        <v>3.23</v>
      </c>
      <c r="D894" s="216" t="str">
        <f>'Item 20 Lista de Peças c Sinapi'!E862</f>
        <v>un</v>
      </c>
      <c r="E894" s="216">
        <f>'Item 20 Lista de Peças c Sinapi'!F862</f>
        <v>5</v>
      </c>
      <c r="F894" s="120">
        <f t="shared" si="14"/>
        <v>16.149999999999999</v>
      </c>
    </row>
    <row r="895" spans="1:6" ht="38.25" x14ac:dyDescent="0.25">
      <c r="A895" s="108" t="s">
        <v>1693</v>
      </c>
      <c r="B895" s="217" t="str">
        <f>'Item 20 Lista de Peças c Sinapi'!B863</f>
        <v>TOMADA PARA ANTENA DE TV, CABO COAXIAL DE 9 MM, CONJUNTO MONTADO PARA EMBUTIR 4" X 2" (PLACA + SUPORTE + MODULO)</v>
      </c>
      <c r="C895" s="90">
        <f>'Item 20 Lista de Peças c Sinapi'!D863</f>
        <v>4.59</v>
      </c>
      <c r="D895" s="216" t="str">
        <f>'Item 20 Lista de Peças c Sinapi'!E863</f>
        <v>un</v>
      </c>
      <c r="E895" s="216">
        <f>'Item 20 Lista de Peças c Sinapi'!F863</f>
        <v>5</v>
      </c>
      <c r="F895" s="120">
        <f t="shared" si="14"/>
        <v>22.95</v>
      </c>
    </row>
    <row r="896" spans="1:6" x14ac:dyDescent="0.25">
      <c r="A896" s="108" t="s">
        <v>1695</v>
      </c>
      <c r="B896" s="217" t="str">
        <f>'Item 20 Lista de Peças c Sinapi'!B864</f>
        <v>TOMADA RJ11, 2 FIOS (APENAS MODULO)</v>
      </c>
      <c r="C896" s="90">
        <f>'Item 20 Lista de Peças c Sinapi'!D864</f>
        <v>2.08</v>
      </c>
      <c r="D896" s="216" t="str">
        <f>'Item 20 Lista de Peças c Sinapi'!E864</f>
        <v>un</v>
      </c>
      <c r="E896" s="216">
        <f>'Item 20 Lista de Peças c Sinapi'!F864</f>
        <v>50</v>
      </c>
      <c r="F896" s="120">
        <f t="shared" si="14"/>
        <v>104</v>
      </c>
    </row>
    <row r="897" spans="1:6" ht="38.25" x14ac:dyDescent="0.25">
      <c r="A897" s="108" t="s">
        <v>1697</v>
      </c>
      <c r="B897" s="217" t="str">
        <f>'Item 20 Lista de Peças c Sinapi'!B865</f>
        <v>TOMADA RJ11, 2 FIOS, CONJUNTO MONTADO PARA EMBUTIR 4" X 2" (PLACA + SUPORTE + MODULO)</v>
      </c>
      <c r="C897" s="90">
        <f>'Item 20 Lista de Peças c Sinapi'!D865</f>
        <v>2.56</v>
      </c>
      <c r="D897" s="216" t="str">
        <f>'Item 20 Lista de Peças c Sinapi'!E865</f>
        <v>un</v>
      </c>
      <c r="E897" s="216">
        <f>'Item 20 Lista de Peças c Sinapi'!F865</f>
        <v>50</v>
      </c>
      <c r="F897" s="120">
        <f t="shared" si="14"/>
        <v>128</v>
      </c>
    </row>
    <row r="898" spans="1:6" ht="25.5" x14ac:dyDescent="0.25">
      <c r="A898" s="108" t="s">
        <v>1699</v>
      </c>
      <c r="B898" s="217" t="str">
        <f>'Item 20 Lista de Peças c Sinapi'!B866</f>
        <v>TOMADA RJ45, 8 FIOS, CAT 5E (APENAS MODULO)</v>
      </c>
      <c r="C898" s="90">
        <f>'Item 20 Lista de Peças c Sinapi'!D866</f>
        <v>24.43</v>
      </c>
      <c r="D898" s="216" t="str">
        <f>'Item 20 Lista de Peças c Sinapi'!E866</f>
        <v>un</v>
      </c>
      <c r="E898" s="216">
        <f>'Item 20 Lista de Peças c Sinapi'!F866</f>
        <v>1000</v>
      </c>
      <c r="F898" s="120">
        <f t="shared" si="14"/>
        <v>24430</v>
      </c>
    </row>
    <row r="899" spans="1:6" ht="38.25" x14ac:dyDescent="0.25">
      <c r="A899" s="108" t="s">
        <v>2048</v>
      </c>
      <c r="B899" s="217" t="str">
        <f>'Item 20 Lista de Peças c Sinapi'!B867</f>
        <v>TOMADA RJ45, 8 FIOS, CAT 5E, CONJUNTO MONTADO PARA EMBUTIR 4" X 2" (PLACA + SUPORTE + MODULO)</v>
      </c>
      <c r="C899" s="90">
        <f>'Item 20 Lista de Peças c Sinapi'!D867</f>
        <v>27.12</v>
      </c>
      <c r="D899" s="216" t="str">
        <f>'Item 20 Lista de Peças c Sinapi'!E867</f>
        <v>un</v>
      </c>
      <c r="E899" s="216">
        <f>'Item 20 Lista de Peças c Sinapi'!F867</f>
        <v>350</v>
      </c>
      <c r="F899" s="120">
        <f t="shared" si="14"/>
        <v>9492</v>
      </c>
    </row>
    <row r="900" spans="1:6" ht="38.25" x14ac:dyDescent="0.25">
      <c r="A900" s="108" t="s">
        <v>1703</v>
      </c>
      <c r="B900" s="217" t="str">
        <f>'Item 20 Lista de Peças c Sinapi'!B868</f>
        <v>TOMADAS (2 MODULOS) 2P+T 10A, 250V, CONJUNTO MONTADO PARA EMBUTIR 4" X 2" (PLACA + SUPORTE + MODULOS)</v>
      </c>
      <c r="C900" s="90">
        <f>'Item 20 Lista de Peças c Sinapi'!D868</f>
        <v>13.54</v>
      </c>
      <c r="D900" s="216" t="str">
        <f>'Item 20 Lista de Peças c Sinapi'!E868</f>
        <v>un</v>
      </c>
      <c r="E900" s="216">
        <f>'Item 20 Lista de Peças c Sinapi'!F868</f>
        <v>100</v>
      </c>
      <c r="F900" s="120">
        <f t="shared" si="14"/>
        <v>1354</v>
      </c>
    </row>
    <row r="901" spans="1:6" ht="25.5" x14ac:dyDescent="0.25">
      <c r="A901" s="108" t="s">
        <v>1705</v>
      </c>
      <c r="B901" s="217" t="str">
        <f>'Item 20 Lista de Peças c Sinapi'!B869</f>
        <v>TORNEIRA CROMADA DE PAREDE LONGA PARA LAVATORIO</v>
      </c>
      <c r="C901" s="90">
        <f>'Item 20 Lista de Peças c Sinapi'!D869</f>
        <v>132.88</v>
      </c>
      <c r="D901" s="216" t="str">
        <f>'Item 20 Lista de Peças c Sinapi'!E869</f>
        <v>un</v>
      </c>
      <c r="E901" s="216">
        <f>'Item 20 Lista de Peças c Sinapi'!F869</f>
        <v>20</v>
      </c>
      <c r="F901" s="120">
        <f t="shared" si="14"/>
        <v>2657.6</v>
      </c>
    </row>
    <row r="902" spans="1:6" x14ac:dyDescent="0.25">
      <c r="A902" s="108" t="s">
        <v>1707</v>
      </c>
      <c r="B902" s="217" t="str">
        <f>'Item 20 Lista de Peças c Sinapi'!B870</f>
        <v>TORNEIRA DE BOIA D=20MM  (3/4')</v>
      </c>
      <c r="C902" s="90">
        <f>'Item 20 Lista de Peças c Sinapi'!D870</f>
        <v>32.869999999999997</v>
      </c>
      <c r="D902" s="216" t="str">
        <f>'Item 20 Lista de Peças c Sinapi'!E870</f>
        <v>un</v>
      </c>
      <c r="E902" s="216">
        <f>'Item 20 Lista de Peças c Sinapi'!F870</f>
        <v>20</v>
      </c>
      <c r="F902" s="120">
        <f t="shared" si="14"/>
        <v>657.4</v>
      </c>
    </row>
    <row r="903" spans="1:6" x14ac:dyDescent="0.25">
      <c r="A903" s="108" t="s">
        <v>1709</v>
      </c>
      <c r="B903" s="217" t="str">
        <f>'Item 20 Lista de Peças c Sinapi'!B871</f>
        <v>TORNEIRA DE BOIA D=25MM  (1')</v>
      </c>
      <c r="C903" s="90">
        <f>'Item 20 Lista de Peças c Sinapi'!D871</f>
        <v>52.16</v>
      </c>
      <c r="D903" s="216" t="str">
        <f>'Item 20 Lista de Peças c Sinapi'!E871</f>
        <v>un</v>
      </c>
      <c r="E903" s="216">
        <f>'Item 20 Lista de Peças c Sinapi'!F871</f>
        <v>10</v>
      </c>
      <c r="F903" s="120">
        <f t="shared" si="14"/>
        <v>521.6</v>
      </c>
    </row>
    <row r="904" spans="1:6" x14ac:dyDescent="0.25">
      <c r="A904" s="108" t="s">
        <v>1711</v>
      </c>
      <c r="B904" s="217" t="str">
        <f>'Item 20 Lista de Peças c Sinapi'!B872</f>
        <v>TORNEIRA DE JARDIM 1/2 "</v>
      </c>
      <c r="C904" s="90">
        <f>'Item 20 Lista de Peças c Sinapi'!D872</f>
        <v>33.549999999999997</v>
      </c>
      <c r="D904" s="216" t="str">
        <f>'Item 20 Lista de Peças c Sinapi'!E872</f>
        <v>un</v>
      </c>
      <c r="E904" s="216">
        <f>'Item 20 Lista de Peças c Sinapi'!F872</f>
        <v>20</v>
      </c>
      <c r="F904" s="120">
        <f t="shared" si="14"/>
        <v>671</v>
      </c>
    </row>
    <row r="905" spans="1:6" x14ac:dyDescent="0.25">
      <c r="A905" s="108" t="s">
        <v>1712</v>
      </c>
      <c r="B905" s="217" t="str">
        <f>'Item 20 Lista de Peças c Sinapi'!B873</f>
        <v>TORNEIRA DE JARDIM 3/4"</v>
      </c>
      <c r="C905" s="90">
        <f>'Item 20 Lista de Peças c Sinapi'!D873</f>
        <v>33.549999999999997</v>
      </c>
      <c r="D905" s="216" t="str">
        <f>'Item 20 Lista de Peças c Sinapi'!E873</f>
        <v>un</v>
      </c>
      <c r="E905" s="216">
        <f>'Item 20 Lista de Peças c Sinapi'!F873</f>
        <v>10</v>
      </c>
      <c r="F905" s="120">
        <f t="shared" si="14"/>
        <v>335.5</v>
      </c>
    </row>
    <row r="906" spans="1:6" ht="38.25" x14ac:dyDescent="0.25">
      <c r="A906" s="108" t="s">
        <v>1714</v>
      </c>
      <c r="B906" s="217" t="str">
        <f>'Item 20 Lista de Peças c Sinapi'!B874</f>
        <v>TRINCO / FECHO TIPO AVIAO, EM ZAMAC CROMADO, *60* MM, PARA JANELAS - INCLUI PARAFUSOS</v>
      </c>
      <c r="C906" s="90">
        <f>'Item 20 Lista de Peças c Sinapi'!D874</f>
        <v>6.35</v>
      </c>
      <c r="D906" s="216" t="str">
        <f>'Item 20 Lista de Peças c Sinapi'!E874</f>
        <v>un</v>
      </c>
      <c r="E906" s="216">
        <f>'Item 20 Lista de Peças c Sinapi'!F874</f>
        <v>50</v>
      </c>
      <c r="F906" s="120">
        <f t="shared" si="14"/>
        <v>317.5</v>
      </c>
    </row>
    <row r="907" spans="1:6" ht="38.25" x14ac:dyDescent="0.25">
      <c r="A907" s="108" t="s">
        <v>1716</v>
      </c>
      <c r="B907" s="217" t="str">
        <f>'Item 20 Lista de Peças c Sinapi'!B875</f>
        <v>TUBO ACO GALV C/ COSTURA DIN 2440/NBR 5580 CLASSE MEDIA DN 1.1/2" (40MM) E=3,25MM – 3,61 kg/m</v>
      </c>
      <c r="C907" s="90">
        <f>'Item 20 Lista de Peças c Sinapi'!D875</f>
        <v>31.92</v>
      </c>
      <c r="D907" s="216" t="str">
        <f>'Item 20 Lista de Peças c Sinapi'!E875</f>
        <v>m</v>
      </c>
      <c r="E907" s="216">
        <f>'Item 20 Lista de Peças c Sinapi'!F875</f>
        <v>100</v>
      </c>
      <c r="F907" s="120">
        <f t="shared" si="14"/>
        <v>3192</v>
      </c>
    </row>
    <row r="908" spans="1:6" ht="38.25" x14ac:dyDescent="0.25">
      <c r="A908" s="108" t="s">
        <v>1718</v>
      </c>
      <c r="B908" s="217" t="str">
        <f>'Item 20 Lista de Peças c Sinapi'!B876</f>
        <v>TUBO ACO GALV C/ COSTURA DIN 2440/NBR 5580 CLASSE MEDIA DN 1.1/4" (32MM) E=3,25MM – 3,14 kg/m</v>
      </c>
      <c r="C908" s="90">
        <f>'Item 20 Lista de Peças c Sinapi'!D876</f>
        <v>27.47</v>
      </c>
      <c r="D908" s="216" t="str">
        <f>'Item 20 Lista de Peças c Sinapi'!E876</f>
        <v>m</v>
      </c>
      <c r="E908" s="216">
        <f>'Item 20 Lista de Peças c Sinapi'!F876</f>
        <v>100</v>
      </c>
      <c r="F908" s="120">
        <f t="shared" si="14"/>
        <v>2747</v>
      </c>
    </row>
    <row r="909" spans="1:6" ht="38.25" x14ac:dyDescent="0.25">
      <c r="A909" s="108" t="s">
        <v>1720</v>
      </c>
      <c r="B909" s="217" t="str">
        <f>'Item 20 Lista de Peças c Sinapi'!B877</f>
        <v>TUBO ACO GALV C/ COSTURA DIN 2440/NBR 5580 CLASSE MEDIA DN 3/4" (20MM) E = 2,65MM – 1,58 kg/m</v>
      </c>
      <c r="C909" s="90">
        <f>'Item 20 Lista de Peças c Sinapi'!D877</f>
        <v>14.67</v>
      </c>
      <c r="D909" s="216" t="str">
        <f>'Item 20 Lista de Peças c Sinapi'!E877</f>
        <v>m</v>
      </c>
      <c r="E909" s="216">
        <f>'Item 20 Lista de Peças c Sinapi'!F877</f>
        <v>100</v>
      </c>
      <c r="F909" s="120">
        <f t="shared" si="14"/>
        <v>1467</v>
      </c>
    </row>
    <row r="910" spans="1:6" ht="38.25" x14ac:dyDescent="0.25">
      <c r="A910" s="108" t="s">
        <v>1722</v>
      </c>
      <c r="B910" s="217" t="str">
        <f>'Item 20 Lista de Peças c Sinapi'!B878</f>
        <v>TUBO AÇO GALVANIZADO COM COSTURA, CLASSE LEVE, DN 25 MM ( 1"), E = 2,65 MM, *2,11*1 KG/M (NBR 5580)</v>
      </c>
      <c r="C910" s="90">
        <f>'Item 20 Lista de Peças c Sinapi'!D878</f>
        <v>19.8</v>
      </c>
      <c r="D910" s="216" t="str">
        <f>'Item 20 Lista de Peças c Sinapi'!E878</f>
        <v>m</v>
      </c>
      <c r="E910" s="216">
        <f>'Item 20 Lista de Peças c Sinapi'!F878</f>
        <v>100</v>
      </c>
      <c r="F910" s="120">
        <f t="shared" si="14"/>
        <v>1980</v>
      </c>
    </row>
    <row r="911" spans="1:6" ht="38.25" x14ac:dyDescent="0.25">
      <c r="A911" s="108" t="s">
        <v>1724</v>
      </c>
      <c r="B911" s="217" t="str">
        <f>'Item 20 Lista de Peças c Sinapi'!B879</f>
        <v>TUBO DE AÇO GALVANIZADO COM COSTURA DIN 2440/NBR 5580 CLASSE MÉDIA DN 2.1/2 " (65 MM) E= 3,65MM - 6,51 KG/M</v>
      </c>
      <c r="C911" s="90">
        <f>'Item 20 Lista de Peças c Sinapi'!D879</f>
        <v>57.12</v>
      </c>
      <c r="D911" s="216" t="str">
        <f>'Item 20 Lista de Peças c Sinapi'!E879</f>
        <v>m</v>
      </c>
      <c r="E911" s="216">
        <f>'Item 20 Lista de Peças c Sinapi'!F879</f>
        <v>100</v>
      </c>
      <c r="F911" s="120">
        <f t="shared" si="14"/>
        <v>5712</v>
      </c>
    </row>
    <row r="912" spans="1:6" ht="25.5" x14ac:dyDescent="0.25">
      <c r="A912" s="108" t="s">
        <v>1726</v>
      </c>
      <c r="B912" s="217" t="str">
        <f>'Item 20 Lista de Peças c Sinapi'!B880</f>
        <v>TUBO DE LIGAÇÃO CROMADO PARA VASO SANITÁRIO</v>
      </c>
      <c r="C912" s="90">
        <f>'Item 20 Lista de Peças c Sinapi'!D880</f>
        <v>5.04</v>
      </c>
      <c r="D912" s="216" t="str">
        <f>'Item 20 Lista de Peças c Sinapi'!E880</f>
        <v>m</v>
      </c>
      <c r="E912" s="216">
        <f>'Item 20 Lista de Peças c Sinapi'!F880</f>
        <v>100</v>
      </c>
      <c r="F912" s="120">
        <f t="shared" si="14"/>
        <v>504</v>
      </c>
    </row>
    <row r="913" spans="1:6" x14ac:dyDescent="0.25">
      <c r="A913" s="108" t="s">
        <v>1728</v>
      </c>
      <c r="B913" s="217" t="str">
        <f>'Item 20 Lista de Peças c Sinapi'!B881</f>
        <v>TUBO PVC BRANCO P/ESGOTO D=100MM</v>
      </c>
      <c r="C913" s="90">
        <f>'Item 20 Lista de Peças c Sinapi'!D881</f>
        <v>8.25</v>
      </c>
      <c r="D913" s="216" t="str">
        <f>'Item 20 Lista de Peças c Sinapi'!E881</f>
        <v>m</v>
      </c>
      <c r="E913" s="216">
        <f>'Item 20 Lista de Peças c Sinapi'!F881</f>
        <v>100</v>
      </c>
      <c r="F913" s="120">
        <f t="shared" si="14"/>
        <v>825</v>
      </c>
    </row>
    <row r="914" spans="1:6" x14ac:dyDescent="0.25">
      <c r="A914" s="108" t="s">
        <v>1730</v>
      </c>
      <c r="B914" s="217" t="str">
        <f>'Item 20 Lista de Peças c Sinapi'!B882</f>
        <v>TUBO PVC BRANCO P/ESGOTO D=40MM</v>
      </c>
      <c r="C914" s="90">
        <f>'Item 20 Lista de Peças c Sinapi'!D882</f>
        <v>2.97</v>
      </c>
      <c r="D914" s="216" t="str">
        <f>'Item 20 Lista de Peças c Sinapi'!E882</f>
        <v>m</v>
      </c>
      <c r="E914" s="216">
        <f>'Item 20 Lista de Peças c Sinapi'!F882</f>
        <v>100</v>
      </c>
      <c r="F914" s="120">
        <f t="shared" si="14"/>
        <v>297</v>
      </c>
    </row>
    <row r="915" spans="1:6" x14ac:dyDescent="0.25">
      <c r="A915" s="108" t="s">
        <v>1732</v>
      </c>
      <c r="B915" s="217" t="str">
        <f>'Item 20 Lista de Peças c Sinapi'!B883</f>
        <v>TUBO PVC BRANCO P/ESGOTO D=50MM</v>
      </c>
      <c r="C915" s="90">
        <f>'Item 20 Lista de Peças c Sinapi'!D883</f>
        <v>5.0599999999999996</v>
      </c>
      <c r="D915" s="216" t="str">
        <f>'Item 20 Lista de Peças c Sinapi'!E883</f>
        <v>m</v>
      </c>
      <c r="E915" s="216">
        <f>'Item 20 Lista de Peças c Sinapi'!F883</f>
        <v>100</v>
      </c>
      <c r="F915" s="120">
        <f t="shared" si="14"/>
        <v>506</v>
      </c>
    </row>
    <row r="916" spans="1:6" x14ac:dyDescent="0.25">
      <c r="A916" s="108" t="s">
        <v>1734</v>
      </c>
      <c r="B916" s="217" t="str">
        <f>'Item 20 Lista de Peças c Sinapi'!B884</f>
        <v>TUBO PVC BRANCO P/ESGOTO D=75MM</v>
      </c>
      <c r="C916" s="90">
        <f>'Item 20 Lista de Peças c Sinapi'!D884</f>
        <v>7.3</v>
      </c>
      <c r="D916" s="216" t="str">
        <f>'Item 20 Lista de Peças c Sinapi'!E884</f>
        <v>m</v>
      </c>
      <c r="E916" s="216">
        <f>'Item 20 Lista de Peças c Sinapi'!F884</f>
        <v>100</v>
      </c>
      <c r="F916" s="120">
        <f t="shared" si="14"/>
        <v>730</v>
      </c>
    </row>
    <row r="917" spans="1:6" ht="25.5" x14ac:dyDescent="0.25">
      <c r="A917" s="108" t="s">
        <v>1736</v>
      </c>
      <c r="B917" s="217" t="str">
        <f>'Item 20 Lista de Peças c Sinapi'!B885</f>
        <v>TUBO PVC SERIE NORMAL P/ESGOTO PREDIAL D=150MM</v>
      </c>
      <c r="C917" s="90">
        <f>'Item 20 Lista de Peças c Sinapi'!D885</f>
        <v>21.11</v>
      </c>
      <c r="D917" s="216" t="str">
        <f>'Item 20 Lista de Peças c Sinapi'!E885</f>
        <v>m</v>
      </c>
      <c r="E917" s="216">
        <f>'Item 20 Lista de Peças c Sinapi'!F885</f>
        <v>100</v>
      </c>
      <c r="F917" s="120">
        <f t="shared" si="14"/>
        <v>2111</v>
      </c>
    </row>
    <row r="918" spans="1:6" x14ac:dyDescent="0.25">
      <c r="A918" s="108" t="s">
        <v>1738</v>
      </c>
      <c r="B918" s="217" t="str">
        <f>'Item 20 Lista de Peças c Sinapi'!B886</f>
        <v>TUBO PVC SOLD. MARROM D=20MM  (1/2')</v>
      </c>
      <c r="C918" s="90">
        <f>'Item 20 Lista de Peças c Sinapi'!D886</f>
        <v>1.95</v>
      </c>
      <c r="D918" s="216" t="str">
        <f>'Item 20 Lista de Peças c Sinapi'!E886</f>
        <v>m</v>
      </c>
      <c r="E918" s="216">
        <f>'Item 20 Lista de Peças c Sinapi'!F886</f>
        <v>100</v>
      </c>
      <c r="F918" s="120">
        <f t="shared" si="14"/>
        <v>195</v>
      </c>
    </row>
    <row r="919" spans="1:6" x14ac:dyDescent="0.25">
      <c r="A919" s="108" t="s">
        <v>1740</v>
      </c>
      <c r="B919" s="217" t="str">
        <f>'Item 20 Lista de Peças c Sinapi'!B887</f>
        <v>TUBO PVC SOLD. MARROM D=25MM  (3/4')</v>
      </c>
      <c r="C919" s="90">
        <f>'Item 20 Lista de Peças c Sinapi'!D887</f>
        <v>2.5099999999999998</v>
      </c>
      <c r="D919" s="216" t="str">
        <f>'Item 20 Lista de Peças c Sinapi'!E887</f>
        <v>m</v>
      </c>
      <c r="E919" s="216">
        <f>'Item 20 Lista de Peças c Sinapi'!F887</f>
        <v>100</v>
      </c>
      <c r="F919" s="120">
        <f t="shared" si="14"/>
        <v>251</v>
      </c>
    </row>
    <row r="920" spans="1:6" x14ac:dyDescent="0.25">
      <c r="A920" s="108" t="s">
        <v>1742</v>
      </c>
      <c r="B920" s="217" t="str">
        <f>'Item 20 Lista de Peças c Sinapi'!B888</f>
        <v>TUBO PVC SOLD. MARROM D=32MM  (1')</v>
      </c>
      <c r="C920" s="90">
        <f>'Item 20 Lista de Peças c Sinapi'!D888</f>
        <v>5.63</v>
      </c>
      <c r="D920" s="216" t="str">
        <f>'Item 20 Lista de Peças c Sinapi'!E888</f>
        <v>m</v>
      </c>
      <c r="E920" s="216">
        <f>'Item 20 Lista de Peças c Sinapi'!F888</f>
        <v>100</v>
      </c>
      <c r="F920" s="120">
        <f t="shared" si="14"/>
        <v>563</v>
      </c>
    </row>
    <row r="921" spans="1:6" x14ac:dyDescent="0.25">
      <c r="A921" s="108" t="s">
        <v>1744</v>
      </c>
      <c r="B921" s="217" t="str">
        <f>'Item 20 Lista de Peças c Sinapi'!B889</f>
        <v>TUBO PVC SOLD. MARROM D=40MM  (1 1/4')</v>
      </c>
      <c r="C921" s="90">
        <f>'Item 20 Lista de Peças c Sinapi'!D889</f>
        <v>8.1999999999999993</v>
      </c>
      <c r="D921" s="216" t="str">
        <f>'Item 20 Lista de Peças c Sinapi'!E889</f>
        <v>m</v>
      </c>
      <c r="E921" s="216">
        <f>'Item 20 Lista de Peças c Sinapi'!F889</f>
        <v>100</v>
      </c>
      <c r="F921" s="120">
        <f t="shared" si="14"/>
        <v>820</v>
      </c>
    </row>
    <row r="922" spans="1:6" x14ac:dyDescent="0.25">
      <c r="A922" s="108" t="s">
        <v>1746</v>
      </c>
      <c r="B922" s="217" t="str">
        <f>'Item 20 Lista de Peças c Sinapi'!B890</f>
        <v>TUBO PVC SOLD. MARROM D=50MM  (1 1/2')</v>
      </c>
      <c r="C922" s="90">
        <f>'Item 20 Lista de Peças c Sinapi'!D890</f>
        <v>9.4</v>
      </c>
      <c r="D922" s="216" t="str">
        <f>'Item 20 Lista de Peças c Sinapi'!E890</f>
        <v>m</v>
      </c>
      <c r="E922" s="216">
        <f>'Item 20 Lista de Peças c Sinapi'!F890</f>
        <v>100</v>
      </c>
      <c r="F922" s="120">
        <f t="shared" si="14"/>
        <v>940</v>
      </c>
    </row>
    <row r="923" spans="1:6" x14ac:dyDescent="0.25">
      <c r="A923" s="108" t="s">
        <v>1748</v>
      </c>
      <c r="B923" s="217" t="str">
        <f>'Item 20 Lista de Peças c Sinapi'!B891</f>
        <v>TUBO PVC SOLD. MARROM D=60MM  (2')</v>
      </c>
      <c r="C923" s="90">
        <f>'Item 20 Lista de Peças c Sinapi'!D891</f>
        <v>15.85</v>
      </c>
      <c r="D923" s="216" t="str">
        <f>'Item 20 Lista de Peças c Sinapi'!E891</f>
        <v>m</v>
      </c>
      <c r="E923" s="216">
        <f>'Item 20 Lista de Peças c Sinapi'!F891</f>
        <v>100</v>
      </c>
      <c r="F923" s="120">
        <f t="shared" si="14"/>
        <v>1585</v>
      </c>
    </row>
    <row r="924" spans="1:6" x14ac:dyDescent="0.25">
      <c r="A924" s="108" t="s">
        <v>1750</v>
      </c>
      <c r="B924" s="217" t="str">
        <f>'Item 20 Lista de Peças c Sinapi'!B892</f>
        <v>TUBO PVC SOLD. MARROM D=75MM  (2 1/2')</v>
      </c>
      <c r="C924" s="90">
        <f>'Item 20 Lista de Peças c Sinapi'!D892</f>
        <v>26.57</v>
      </c>
      <c r="D924" s="216" t="str">
        <f>'Item 20 Lista de Peças c Sinapi'!E892</f>
        <v>m</v>
      </c>
      <c r="E924" s="216">
        <f>'Item 20 Lista de Peças c Sinapi'!F892</f>
        <v>100</v>
      </c>
      <c r="F924" s="120">
        <f t="shared" si="14"/>
        <v>2657</v>
      </c>
    </row>
    <row r="925" spans="1:6" x14ac:dyDescent="0.25">
      <c r="A925" s="108" t="s">
        <v>1752</v>
      </c>
      <c r="B925" s="217" t="str">
        <f>'Item 20 Lista de Peças c Sinapi'!B893</f>
        <v>UNIÃO PVC SOLD. MARROM D=25MM  (3/4')</v>
      </c>
      <c r="C925" s="90">
        <f>'Item 20 Lista de Peças c Sinapi'!D893</f>
        <v>6.02</v>
      </c>
      <c r="D925" s="216" t="str">
        <f>'Item 20 Lista de Peças c Sinapi'!E893</f>
        <v>un</v>
      </c>
      <c r="E925" s="216">
        <f>'Item 20 Lista de Peças c Sinapi'!F893</f>
        <v>10</v>
      </c>
      <c r="F925" s="120">
        <f t="shared" si="14"/>
        <v>60.2</v>
      </c>
    </row>
    <row r="926" spans="1:6" x14ac:dyDescent="0.25">
      <c r="A926" s="108" t="s">
        <v>1754</v>
      </c>
      <c r="B926" s="217" t="str">
        <f>'Item 20 Lista de Peças c Sinapi'!B894</f>
        <v>UNIÃO PVC SOLD. MARROM D=50MM  (1 1/2')</v>
      </c>
      <c r="C926" s="90">
        <f>'Item 20 Lista de Peças c Sinapi'!D894</f>
        <v>20.84</v>
      </c>
      <c r="D926" s="216" t="str">
        <f>'Item 20 Lista de Peças c Sinapi'!E894</f>
        <v>un</v>
      </c>
      <c r="E926" s="216">
        <f>'Item 20 Lista de Peças c Sinapi'!F894</f>
        <v>10</v>
      </c>
      <c r="F926" s="120">
        <f t="shared" si="14"/>
        <v>208.4</v>
      </c>
    </row>
    <row r="927" spans="1:6" x14ac:dyDescent="0.25">
      <c r="A927" s="108" t="s">
        <v>1756</v>
      </c>
      <c r="B927" s="217" t="str">
        <f>'Item 20 Lista de Peças c Sinapi'!B895</f>
        <v>UNIÃO PVC SOLD. MARROM D=60MM  (2')</v>
      </c>
      <c r="C927" s="90">
        <f>'Item 20 Lista de Peças c Sinapi'!D895</f>
        <v>52.46</v>
      </c>
      <c r="D927" s="216" t="str">
        <f>'Item 20 Lista de Peças c Sinapi'!E895</f>
        <v>un</v>
      </c>
      <c r="E927" s="216">
        <f>'Item 20 Lista de Peças c Sinapi'!F895</f>
        <v>10</v>
      </c>
      <c r="F927" s="120">
        <f t="shared" si="14"/>
        <v>524.6</v>
      </c>
    </row>
    <row r="928" spans="1:6" x14ac:dyDescent="0.25">
      <c r="A928" s="108" t="s">
        <v>1758</v>
      </c>
      <c r="B928" s="217" t="str">
        <f>'Item 20 Lista de Peças c Sinapi'!B896</f>
        <v>UNIÃO PVC SOLD. MARROM D=75MM  (2 1/2')</v>
      </c>
      <c r="C928" s="90">
        <f>'Item 20 Lista de Peças c Sinapi'!D896</f>
        <v>105.86</v>
      </c>
      <c r="D928" s="216" t="str">
        <f>'Item 20 Lista de Peças c Sinapi'!E896</f>
        <v>un</v>
      </c>
      <c r="E928" s="216">
        <f>'Item 20 Lista de Peças c Sinapi'!F896</f>
        <v>10</v>
      </c>
      <c r="F928" s="120">
        <f t="shared" si="14"/>
        <v>1058.5999999999999</v>
      </c>
    </row>
    <row r="929" spans="1:6" ht="51" x14ac:dyDescent="0.25">
      <c r="A929" s="108" t="s">
        <v>1760</v>
      </c>
      <c r="B929" s="217" t="str">
        <f>'Item 20 Lista de Peças c Sinapi'!B897</f>
        <v>UNIAO TIPO STORZ, COM EMPATACAO INTERNA TIPO ANEL DE EXPANSAO, ENGATE RAPIDO 1 1/2", PARA MANGUEIRA DE COMBATE A INCENDIO PREDIAL</v>
      </c>
      <c r="C929" s="90">
        <f>'Item 20 Lista de Peças c Sinapi'!D897</f>
        <v>61.57</v>
      </c>
      <c r="D929" s="216" t="str">
        <f>'Item 20 Lista de Peças c Sinapi'!E897</f>
        <v>un</v>
      </c>
      <c r="E929" s="216">
        <f>'Item 20 Lista de Peças c Sinapi'!F897</f>
        <v>5</v>
      </c>
      <c r="F929" s="120">
        <f t="shared" si="14"/>
        <v>307.85000000000002</v>
      </c>
    </row>
    <row r="930" spans="1:6" ht="51" x14ac:dyDescent="0.25">
      <c r="A930" s="108" t="s">
        <v>1762</v>
      </c>
      <c r="B930" s="217" t="str">
        <f>'Item 20 Lista de Peças c Sinapi'!B898</f>
        <v>UNIAO TIPO STORZ, COM EMPATACAO INTERNA TIPO ANEL DE EXPANSAO, ENGATE RAPIDO 2 1/2", PARA MANGUEIRA DE COMBATE A INCENDIO PREDIAL</v>
      </c>
      <c r="C930" s="90">
        <f>'Item 20 Lista de Peças c Sinapi'!D898</f>
        <v>88.1</v>
      </c>
      <c r="D930" s="216" t="str">
        <f>'Item 20 Lista de Peças c Sinapi'!E898</f>
        <v>un</v>
      </c>
      <c r="E930" s="216">
        <f>'Item 20 Lista de Peças c Sinapi'!F898</f>
        <v>5</v>
      </c>
      <c r="F930" s="120">
        <f t="shared" si="14"/>
        <v>440.5</v>
      </c>
    </row>
    <row r="931" spans="1:6" x14ac:dyDescent="0.25">
      <c r="A931" s="108" t="s">
        <v>1764</v>
      </c>
      <c r="B931" s="217" t="str">
        <f>'Item 20 Lista de Peças c Sinapi'!B899</f>
        <v>VÁLVULA AMERICANA PARA PIA</v>
      </c>
      <c r="C931" s="90">
        <f>'Item 20 Lista de Peças c Sinapi'!D899</f>
        <v>35.47</v>
      </c>
      <c r="D931" s="216" t="str">
        <f>'Item 20 Lista de Peças c Sinapi'!E899</f>
        <v>un</v>
      </c>
      <c r="E931" s="216">
        <f>'Item 20 Lista de Peças c Sinapi'!F899</f>
        <v>5</v>
      </c>
      <c r="F931" s="120">
        <f t="shared" si="14"/>
        <v>177.35</v>
      </c>
    </row>
    <row r="932" spans="1:6" ht="25.5" x14ac:dyDescent="0.25">
      <c r="A932" s="108" t="s">
        <v>1766</v>
      </c>
      <c r="B932" s="217" t="str">
        <f>'Item 20 Lista de Peças c Sinapi'!B900</f>
        <v>VÁLVULA DE DESCARGA CROM.C/REG.ACOPLADO DE 1.1/2"</v>
      </c>
      <c r="C932" s="90">
        <f>'Item 20 Lista de Peças c Sinapi'!D900</f>
        <v>167.76</v>
      </c>
      <c r="D932" s="216" t="str">
        <f>'Item 20 Lista de Peças c Sinapi'!E900</f>
        <v>un</v>
      </c>
      <c r="E932" s="216">
        <f>'Item 20 Lista de Peças c Sinapi'!F900</f>
        <v>5</v>
      </c>
      <c r="F932" s="120">
        <f t="shared" ref="F932:F957" si="15">ROUND(E932*C932,2)</f>
        <v>838.8</v>
      </c>
    </row>
    <row r="933" spans="1:6" ht="38.25" x14ac:dyDescent="0.25">
      <c r="A933" s="108" t="s">
        <v>1768</v>
      </c>
      <c r="B933" s="217" t="str">
        <f>'Item 20 Lista de Peças c Sinapi'!B901</f>
        <v>VALVULA DE DESCARGA EM METAL CROMADO PARA MICTORIO COM ACIONAMENTO POR PRESSAO E FECHAMENTO AUTOMATICO</v>
      </c>
      <c r="C933" s="90">
        <f>'Item 20 Lista de Peças c Sinapi'!D901</f>
        <v>144.41</v>
      </c>
      <c r="D933" s="216" t="str">
        <f>'Item 20 Lista de Peças c Sinapi'!E901</f>
        <v>un</v>
      </c>
      <c r="E933" s="216">
        <f>'Item 20 Lista de Peças c Sinapi'!F901</f>
        <v>15</v>
      </c>
      <c r="F933" s="120">
        <f t="shared" si="15"/>
        <v>2166.15</v>
      </c>
    </row>
    <row r="934" spans="1:6" ht="25.5" x14ac:dyDescent="0.25">
      <c r="A934" s="108" t="s">
        <v>1770</v>
      </c>
      <c r="B934" s="217" t="str">
        <f>'Item 20 Lista de Peças c Sinapi'!B902</f>
        <v>VALVULA DE ESFERA BRUTA EM BRONZE, BITOLA 1 " (REF 1552-B)</v>
      </c>
      <c r="C934" s="90">
        <f>'Item 20 Lista de Peças c Sinapi'!D902</f>
        <v>58.38</v>
      </c>
      <c r="D934" s="216" t="str">
        <f>'Item 20 Lista de Peças c Sinapi'!E902</f>
        <v>un</v>
      </c>
      <c r="E934" s="216">
        <f>'Item 20 Lista de Peças c Sinapi'!F902</f>
        <v>16</v>
      </c>
      <c r="F934" s="120">
        <f t="shared" si="15"/>
        <v>934.08</v>
      </c>
    </row>
    <row r="935" spans="1:6" ht="25.5" x14ac:dyDescent="0.25">
      <c r="A935" s="108" t="s">
        <v>1772</v>
      </c>
      <c r="B935" s="217" t="str">
        <f>'Item 20 Lista de Peças c Sinapi'!B903</f>
        <v>VALVULA DE ESFERA BRUTA EM BRONZE, BITOLA 1 1/2 " (REF 1552-B)</v>
      </c>
      <c r="C935" s="90">
        <f>'Item 20 Lista de Peças c Sinapi'!D903</f>
        <v>104.85</v>
      </c>
      <c r="D935" s="216" t="str">
        <f>'Item 20 Lista de Peças c Sinapi'!E903</f>
        <v>un</v>
      </c>
      <c r="E935" s="216">
        <f>'Item 20 Lista de Peças c Sinapi'!F903</f>
        <v>17</v>
      </c>
      <c r="F935" s="120">
        <f t="shared" si="15"/>
        <v>1782.45</v>
      </c>
    </row>
    <row r="936" spans="1:6" ht="25.5" x14ac:dyDescent="0.25">
      <c r="A936" s="108" t="s">
        <v>1774</v>
      </c>
      <c r="B936" s="217" t="str">
        <f>'Item 20 Lista de Peças c Sinapi'!B904</f>
        <v>VALVULA DE ESFERA BRUTA EM BRONZE, BITOLA 1 1/4 " (REF 1552-B)</v>
      </c>
      <c r="C936" s="90">
        <f>'Item 20 Lista de Peças c Sinapi'!D904</f>
        <v>87.01</v>
      </c>
      <c r="D936" s="216" t="str">
        <f>'Item 20 Lista de Peças c Sinapi'!E904</f>
        <v>un</v>
      </c>
      <c r="E936" s="216">
        <f>'Item 20 Lista de Peças c Sinapi'!F904</f>
        <v>18</v>
      </c>
      <c r="F936" s="120">
        <f t="shared" si="15"/>
        <v>1566.18</v>
      </c>
    </row>
    <row r="937" spans="1:6" ht="25.5" x14ac:dyDescent="0.25">
      <c r="A937" s="108" t="s">
        <v>1776</v>
      </c>
      <c r="B937" s="217" t="str">
        <f>'Item 20 Lista de Peças c Sinapi'!B905</f>
        <v>VALVULA DE ESFERA BRUTA EM BRONZE, BITOLA 1/2 " (REF 1552-B)</v>
      </c>
      <c r="C937" s="90">
        <f>'Item 20 Lista de Peças c Sinapi'!D905</f>
        <v>37.46</v>
      </c>
      <c r="D937" s="216" t="str">
        <f>'Item 20 Lista de Peças c Sinapi'!E905</f>
        <v>un</v>
      </c>
      <c r="E937" s="216">
        <f>'Item 20 Lista de Peças c Sinapi'!F905</f>
        <v>19</v>
      </c>
      <c r="F937" s="120">
        <f t="shared" si="15"/>
        <v>711.74</v>
      </c>
    </row>
    <row r="938" spans="1:6" ht="25.5" x14ac:dyDescent="0.25">
      <c r="A938" s="108" t="s">
        <v>1778</v>
      </c>
      <c r="B938" s="217" t="str">
        <f>'Item 20 Lista de Peças c Sinapi'!B906</f>
        <v>VALVULA DE ESFERA BRUTA EM BRONZE, BITOLA 2 " (REF 1552-B)</v>
      </c>
      <c r="C938" s="90">
        <f>'Item 20 Lista de Peças c Sinapi'!D906</f>
        <v>161.68</v>
      </c>
      <c r="D938" s="216" t="str">
        <f>'Item 20 Lista de Peças c Sinapi'!E906</f>
        <v>un</v>
      </c>
      <c r="E938" s="216">
        <f>'Item 20 Lista de Peças c Sinapi'!F906</f>
        <v>20</v>
      </c>
      <c r="F938" s="120">
        <f t="shared" si="15"/>
        <v>3233.6</v>
      </c>
    </row>
    <row r="939" spans="1:6" ht="25.5" x14ac:dyDescent="0.25">
      <c r="A939" s="108" t="s">
        <v>1780</v>
      </c>
      <c r="B939" s="217" t="str">
        <f>'Item 20 Lista de Peças c Sinapi'!B907</f>
        <v>VALVULA DE ESFERA BRUTA EM BRONZE, BITOLA 3/4 " (REF 1552-B)</v>
      </c>
      <c r="C939" s="90">
        <f>'Item 20 Lista de Peças c Sinapi'!D907</f>
        <v>43.24</v>
      </c>
      <c r="D939" s="216" t="str">
        <f>'Item 20 Lista de Peças c Sinapi'!E907</f>
        <v>un</v>
      </c>
      <c r="E939" s="216">
        <f>'Item 20 Lista de Peças c Sinapi'!F907</f>
        <v>21</v>
      </c>
      <c r="F939" s="120">
        <f t="shared" si="15"/>
        <v>908.04</v>
      </c>
    </row>
    <row r="940" spans="1:6" x14ac:dyDescent="0.25">
      <c r="A940" s="108" t="s">
        <v>1782</v>
      </c>
      <c r="B940" s="217" t="str">
        <f>'Item 20 Lista de Peças c Sinapi'!B908</f>
        <v>VÁLVULA DE RETENÇÃO DE 1.1/2"</v>
      </c>
      <c r="C940" s="90">
        <f>'Item 20 Lista de Peças c Sinapi'!D908</f>
        <v>50.8</v>
      </c>
      <c r="D940" s="216" t="str">
        <f>'Item 20 Lista de Peças c Sinapi'!E908</f>
        <v>un</v>
      </c>
      <c r="E940" s="216">
        <f>'Item 20 Lista de Peças c Sinapi'!F908</f>
        <v>5</v>
      </c>
      <c r="F940" s="120">
        <f t="shared" si="15"/>
        <v>254</v>
      </c>
    </row>
    <row r="941" spans="1:6" x14ac:dyDescent="0.25">
      <c r="A941" s="108" t="s">
        <v>1784</v>
      </c>
      <c r="B941" s="217" t="str">
        <f>'Item 20 Lista de Peças c Sinapi'!B909</f>
        <v>VÁLVULA DE RETENÇÃO DE 1.1/4"</v>
      </c>
      <c r="C941" s="90">
        <f>'Item 20 Lista de Peças c Sinapi'!D909</f>
        <v>47.61</v>
      </c>
      <c r="D941" s="216" t="str">
        <f>'Item 20 Lista de Peças c Sinapi'!E909</f>
        <v>un</v>
      </c>
      <c r="E941" s="216">
        <f>'Item 20 Lista de Peças c Sinapi'!F909</f>
        <v>5</v>
      </c>
      <c r="F941" s="120">
        <f t="shared" si="15"/>
        <v>238.05</v>
      </c>
    </row>
    <row r="942" spans="1:6" x14ac:dyDescent="0.25">
      <c r="A942" s="108" t="s">
        <v>1786</v>
      </c>
      <c r="B942" s="217" t="str">
        <f>'Item 20 Lista de Peças c Sinapi'!B910</f>
        <v>VÁLVULA DE RETENÇÃO DE 2"</v>
      </c>
      <c r="C942" s="90">
        <f>'Item 20 Lista de Peças c Sinapi'!D910</f>
        <v>76.959999999999994</v>
      </c>
      <c r="D942" s="216" t="str">
        <f>'Item 20 Lista de Peças c Sinapi'!E910</f>
        <v>un</v>
      </c>
      <c r="E942" s="216">
        <f>'Item 20 Lista de Peças c Sinapi'!F910</f>
        <v>5</v>
      </c>
      <c r="F942" s="120">
        <f t="shared" si="15"/>
        <v>384.8</v>
      </c>
    </row>
    <row r="943" spans="1:6" x14ac:dyDescent="0.25">
      <c r="A943" s="108" t="s">
        <v>1788</v>
      </c>
      <c r="B943" s="217" t="str">
        <f>'Item 20 Lista de Peças c Sinapi'!B911</f>
        <v>VÁLVULA DE RETENÇÃO DE 2.1/2"</v>
      </c>
      <c r="C943" s="90">
        <f>'Item 20 Lista de Peças c Sinapi'!D911</f>
        <v>137.53</v>
      </c>
      <c r="D943" s="216" t="str">
        <f>'Item 20 Lista de Peças c Sinapi'!E911</f>
        <v>un</v>
      </c>
      <c r="E943" s="216">
        <f>'Item 20 Lista de Peças c Sinapi'!F911</f>
        <v>5</v>
      </c>
      <c r="F943" s="120">
        <f t="shared" si="15"/>
        <v>687.65</v>
      </c>
    </row>
    <row r="944" spans="1:6" x14ac:dyDescent="0.25">
      <c r="A944" s="108" t="s">
        <v>1790</v>
      </c>
      <c r="B944" s="217" t="str">
        <f>'Item 20 Lista de Peças c Sinapi'!B912</f>
        <v>VÁLVULA DE RETENÇÃO DE 3"</v>
      </c>
      <c r="C944" s="90">
        <f>'Item 20 Lista de Peças c Sinapi'!D912</f>
        <v>188.55</v>
      </c>
      <c r="D944" s="216" t="str">
        <f>'Item 20 Lista de Peças c Sinapi'!E912</f>
        <v>un</v>
      </c>
      <c r="E944" s="216">
        <f>'Item 20 Lista de Peças c Sinapi'!F912</f>
        <v>5</v>
      </c>
      <c r="F944" s="120">
        <f t="shared" si="15"/>
        <v>942.75</v>
      </c>
    </row>
    <row r="945" spans="1:9" x14ac:dyDescent="0.25">
      <c r="A945" s="108" t="s">
        <v>1792</v>
      </c>
      <c r="B945" s="217" t="str">
        <f>'Item 20 Lista de Peças c Sinapi'!B913</f>
        <v>VÁLVULA DE RETENÇÃO DE 3/4"</v>
      </c>
      <c r="C945" s="90">
        <f>'Item 20 Lista de Peças c Sinapi'!D913</f>
        <v>27.12</v>
      </c>
      <c r="D945" s="216" t="str">
        <f>'Item 20 Lista de Peças c Sinapi'!E913</f>
        <v>un</v>
      </c>
      <c r="E945" s="216">
        <f>'Item 20 Lista de Peças c Sinapi'!F913</f>
        <v>5</v>
      </c>
      <c r="F945" s="120">
        <f t="shared" si="15"/>
        <v>135.6</v>
      </c>
    </row>
    <row r="946" spans="1:9" x14ac:dyDescent="0.25">
      <c r="A946" s="108" t="s">
        <v>1794</v>
      </c>
      <c r="B946" s="217" t="str">
        <f>'Item 20 Lista de Peças c Sinapi'!B914</f>
        <v>VÁLVULA DE RETENÇÃO DE 4"</v>
      </c>
      <c r="C946" s="90">
        <f>'Item 20 Lista de Peças c Sinapi'!D914</f>
        <v>331.83</v>
      </c>
      <c r="D946" s="216" t="str">
        <f>'Item 20 Lista de Peças c Sinapi'!E914</f>
        <v>un</v>
      </c>
      <c r="E946" s="216">
        <f>'Item 20 Lista de Peças c Sinapi'!F914</f>
        <v>5</v>
      </c>
      <c r="F946" s="120">
        <f t="shared" si="15"/>
        <v>1659.15</v>
      </c>
    </row>
    <row r="947" spans="1:9" ht="38.25" x14ac:dyDescent="0.25">
      <c r="A947" s="108" t="s">
        <v>1796</v>
      </c>
      <c r="B947" s="217" t="str">
        <f>'Item 20 Lista de Peças c Sinapi'!B915</f>
        <v>VÁLVULA DE RETENÇÃO DE BRONZE, PE COM CRIVOS, EXTREMIDADE COM ROSCA DE 1 " PARA FUNDO DE POÇO</v>
      </c>
      <c r="C947" s="90">
        <f>'Item 20 Lista de Peças c Sinapi'!D915</f>
        <v>29.98</v>
      </c>
      <c r="D947" s="216" t="str">
        <f>'Item 20 Lista de Peças c Sinapi'!E915</f>
        <v>un</v>
      </c>
      <c r="E947" s="216">
        <f>'Item 20 Lista de Peças c Sinapi'!F915</f>
        <v>5</v>
      </c>
      <c r="F947" s="120">
        <f t="shared" si="15"/>
        <v>149.9</v>
      </c>
    </row>
    <row r="948" spans="1:9" ht="38.25" x14ac:dyDescent="0.25">
      <c r="A948" s="108" t="s">
        <v>1798</v>
      </c>
      <c r="B948" s="217" t="str">
        <f>'Item 20 Lista de Peças c Sinapi'!B916</f>
        <v>VÁLVULA DE RETENÇÃO DE BRONZE, PE COM CRIVOS, EXTREMIDADE COM ROSCA DE 2 " PARA FUNDO DE POÇO</v>
      </c>
      <c r="C948" s="90">
        <f>'Item 20 Lista de Peças c Sinapi'!D916</f>
        <v>76.959999999999994</v>
      </c>
      <c r="D948" s="216" t="str">
        <f>'Item 20 Lista de Peças c Sinapi'!E916</f>
        <v>un</v>
      </c>
      <c r="E948" s="216">
        <f>'Item 20 Lista de Peças c Sinapi'!F916</f>
        <v>5</v>
      </c>
      <c r="F948" s="120">
        <f t="shared" si="15"/>
        <v>384.8</v>
      </c>
    </row>
    <row r="949" spans="1:9" ht="25.5" x14ac:dyDescent="0.25">
      <c r="A949" s="108" t="s">
        <v>1800</v>
      </c>
      <c r="B949" s="217" t="str">
        <f>'Item 20 Lista de Peças c Sinapi'!B917</f>
        <v>VERNIZ SINTETICO BRILHANTE PARA MADEIRA TIPO COPAL, USO INTERNO</v>
      </c>
      <c r="C949" s="90">
        <f>'Item 20 Lista de Peças c Sinapi'!D917</f>
        <v>23.58</v>
      </c>
      <c r="D949" s="216" t="str">
        <f>'Item 20 Lista de Peças c Sinapi'!E917</f>
        <v>lts</v>
      </c>
      <c r="E949" s="216">
        <f>'Item 20 Lista de Peças c Sinapi'!F917</f>
        <v>50</v>
      </c>
      <c r="F949" s="120">
        <f t="shared" si="15"/>
        <v>1179</v>
      </c>
    </row>
    <row r="950" spans="1:9" ht="38.25" x14ac:dyDescent="0.25">
      <c r="A950" s="108" t="s">
        <v>1802</v>
      </c>
      <c r="B950" s="217" t="str">
        <f>'Item 20 Lista de Peças c Sinapi'!B918</f>
        <v>VERNIZ SINTETICO BRILHANTE PARA MADEIRA, COM FILTRO SOLAR, USO INTERNO E EXTERNO (BASE SOLVENTE)</v>
      </c>
      <c r="C950" s="90">
        <f>'Item 20 Lista de Peças c Sinapi'!D918</f>
        <v>25.71</v>
      </c>
      <c r="D950" s="216" t="str">
        <f>'Item 20 Lista de Peças c Sinapi'!E918</f>
        <v>lts</v>
      </c>
      <c r="E950" s="216">
        <f>'Item 20 Lista de Peças c Sinapi'!F918</f>
        <v>50</v>
      </c>
      <c r="F950" s="120">
        <f t="shared" si="15"/>
        <v>1285.5</v>
      </c>
    </row>
    <row r="951" spans="1:9" x14ac:dyDescent="0.25">
      <c r="A951" s="108" t="s">
        <v>1804</v>
      </c>
      <c r="B951" s="217" t="str">
        <f>'Item 20 Lista de Peças c Sinapi'!B919</f>
        <v>VIDRO LISO INCOLOR 10 MM - SEM COLOCACAO</v>
      </c>
      <c r="C951" s="90">
        <f>'Item 20 Lista de Peças c Sinapi'!D919</f>
        <v>93.33</v>
      </c>
      <c r="D951" s="216" t="str">
        <f>'Item 20 Lista de Peças c Sinapi'!E919</f>
        <v>m²</v>
      </c>
      <c r="E951" s="216">
        <f>'Item 20 Lista de Peças c Sinapi'!F919</f>
        <v>1000</v>
      </c>
      <c r="F951" s="120">
        <f t="shared" si="15"/>
        <v>93330</v>
      </c>
    </row>
    <row r="952" spans="1:9" x14ac:dyDescent="0.25">
      <c r="A952" s="108" t="s">
        <v>1806</v>
      </c>
      <c r="B952" s="217" t="str">
        <f>'Item 20 Lista de Peças c Sinapi'!B920</f>
        <v>VIDRO LISO INCOLOR 6 MM - SEM COLOCACAO</v>
      </c>
      <c r="C952" s="90">
        <f>'Item 20 Lista de Peças c Sinapi'!D920</f>
        <v>135.99</v>
      </c>
      <c r="D952" s="216" t="str">
        <f>'Item 20 Lista de Peças c Sinapi'!E920</f>
        <v>m²</v>
      </c>
      <c r="E952" s="216">
        <f>'Item 20 Lista de Peças c Sinapi'!F920</f>
        <v>1000</v>
      </c>
      <c r="F952" s="120">
        <f t="shared" si="15"/>
        <v>135990</v>
      </c>
    </row>
    <row r="953" spans="1:9" x14ac:dyDescent="0.25">
      <c r="A953" s="108" t="s">
        <v>1808</v>
      </c>
      <c r="B953" s="217" t="str">
        <f>'Item 20 Lista de Peças c Sinapi'!B921</f>
        <v>VIDRO LISO INCOLOR 8MM  -  SEM COLOCACAO</v>
      </c>
      <c r="C953" s="90">
        <f>'Item 20 Lista de Peças c Sinapi'!D921</f>
        <v>77.150000000000006</v>
      </c>
      <c r="D953" s="216" t="str">
        <f>'Item 20 Lista de Peças c Sinapi'!E921</f>
        <v>m²</v>
      </c>
      <c r="E953" s="216">
        <f>'Item 20 Lista de Peças c Sinapi'!F921</f>
        <v>1000</v>
      </c>
      <c r="F953" s="120">
        <f t="shared" si="15"/>
        <v>77150</v>
      </c>
    </row>
    <row r="954" spans="1:9" ht="25.5" x14ac:dyDescent="0.25">
      <c r="A954" s="108" t="s">
        <v>1810</v>
      </c>
      <c r="B954" s="217" t="str">
        <f>'Item 20 Lista de Peças c Sinapi'!B922</f>
        <v>VIDRO TEMPERADO INCOLOR E = 10 MM, SEM COLOCACAO</v>
      </c>
      <c r="C954" s="90">
        <f>'Item 20 Lista de Peças c Sinapi'!D922</f>
        <v>119.04</v>
      </c>
      <c r="D954" s="216" t="str">
        <f>'Item 20 Lista de Peças c Sinapi'!E922</f>
        <v>m²</v>
      </c>
      <c r="E954" s="216">
        <f>'Item 20 Lista de Peças c Sinapi'!F922</f>
        <v>1000</v>
      </c>
      <c r="F954" s="120">
        <f t="shared" si="15"/>
        <v>119040</v>
      </c>
    </row>
    <row r="955" spans="1:9" ht="25.5" x14ac:dyDescent="0.25">
      <c r="A955" s="108" t="s">
        <v>1812</v>
      </c>
      <c r="B955" s="217" t="str">
        <f>'Item 20 Lista de Peças c Sinapi'!B923</f>
        <v>VIDRO TEMPERADO INCOLOR E = 6 MM, SEM COLOCACAO</v>
      </c>
      <c r="C955" s="90">
        <f>'Item 20 Lista de Peças c Sinapi'!D923</f>
        <v>70.239999999999995</v>
      </c>
      <c r="D955" s="216" t="str">
        <f>'Item 20 Lista de Peças c Sinapi'!E923</f>
        <v>m²</v>
      </c>
      <c r="E955" s="216">
        <f>'Item 20 Lista de Peças c Sinapi'!F923</f>
        <v>1000</v>
      </c>
      <c r="F955" s="120">
        <f t="shared" si="15"/>
        <v>70240</v>
      </c>
    </row>
    <row r="956" spans="1:9" ht="25.5" x14ac:dyDescent="0.25">
      <c r="A956" s="108" t="s">
        <v>1814</v>
      </c>
      <c r="B956" s="217" t="str">
        <f>'Item 20 Lista de Peças c Sinapi'!B924</f>
        <v>VIDRO TEMPERADO INCOLOR E = 8 MM, SEM COLOCACAO</v>
      </c>
      <c r="C956" s="90">
        <f>'Item 20 Lista de Peças c Sinapi'!D924</f>
        <v>91.7</v>
      </c>
      <c r="D956" s="216" t="str">
        <f>'Item 20 Lista de Peças c Sinapi'!E924</f>
        <v>m²</v>
      </c>
      <c r="E956" s="216">
        <f>'Item 20 Lista de Peças c Sinapi'!F924</f>
        <v>1000</v>
      </c>
      <c r="F956" s="120">
        <f t="shared" si="15"/>
        <v>91700</v>
      </c>
    </row>
    <row r="957" spans="1:9" ht="38.25" x14ac:dyDescent="0.25">
      <c r="A957" s="108" t="s">
        <v>1816</v>
      </c>
      <c r="B957" s="217" t="str">
        <f>'Item 20 Lista de Peças c Sinapi'!B925</f>
        <v>VIDRO TEMPERADO INCOLOR PARA PORTA DE ABRIR, E = 10 MM (SEM FERRAGENS E SEM COLOCACAO)</v>
      </c>
      <c r="C957" s="90">
        <f>'Item 20 Lista de Peças c Sinapi'!D925</f>
        <v>128.76</v>
      </c>
      <c r="D957" s="216" t="str">
        <f>'Item 20 Lista de Peças c Sinapi'!E925</f>
        <v>m²</v>
      </c>
      <c r="E957" s="216">
        <f>'Item 20 Lista de Peças c Sinapi'!F925</f>
        <v>1000</v>
      </c>
      <c r="F957" s="120">
        <f t="shared" si="15"/>
        <v>128760</v>
      </c>
    </row>
    <row r="958" spans="1:9" ht="13.5" thickBot="1" x14ac:dyDescent="0.3">
      <c r="A958" s="279" t="s">
        <v>1859</v>
      </c>
      <c r="B958" s="280"/>
      <c r="C958" s="280"/>
      <c r="D958" s="280"/>
      <c r="E958" s="280"/>
      <c r="F958" s="121">
        <f>SUM(F35:F957)</f>
        <v>3909996.6000000024</v>
      </c>
      <c r="G958" s="121"/>
      <c r="I958" s="215"/>
    </row>
    <row r="959" spans="1:9" x14ac:dyDescent="0.25">
      <c r="A959" s="114"/>
      <c r="B959" s="115"/>
      <c r="C959" s="115"/>
      <c r="D959" s="115"/>
      <c r="E959" s="116"/>
      <c r="F959" s="117"/>
    </row>
    <row r="960" spans="1:9" x14ac:dyDescent="0.25">
      <c r="A960" s="247" t="s">
        <v>1860</v>
      </c>
      <c r="B960" s="247"/>
      <c r="C960" s="247"/>
      <c r="D960" s="247"/>
      <c r="E960" s="247"/>
      <c r="F960" s="247"/>
    </row>
    <row r="961" spans="1:6" ht="38.25" x14ac:dyDescent="0.25">
      <c r="A961" s="94" t="s">
        <v>1861</v>
      </c>
      <c r="B961" s="95" t="s">
        <v>1862</v>
      </c>
      <c r="C961" s="95" t="s">
        <v>1863</v>
      </c>
      <c r="D961" s="92" t="s">
        <v>1864</v>
      </c>
      <c r="E961" s="96" t="s">
        <v>1865</v>
      </c>
      <c r="F961" s="96" t="s">
        <v>1866</v>
      </c>
    </row>
    <row r="962" spans="1:6" ht="76.5" x14ac:dyDescent="0.25">
      <c r="A962" s="20" t="s">
        <v>1867</v>
      </c>
      <c r="B962" s="85" t="s">
        <v>1868</v>
      </c>
      <c r="C962" s="54" t="s">
        <v>3</v>
      </c>
      <c r="D962" s="87">
        <v>1000</v>
      </c>
      <c r="E962" s="91">
        <f>'Item 21 Serv Even com Sinapi'!G3</f>
        <v>40.17</v>
      </c>
      <c r="F962" s="91">
        <f>E962*D962</f>
        <v>40170</v>
      </c>
    </row>
    <row r="963" spans="1:6" ht="51" x14ac:dyDescent="0.25">
      <c r="A963" s="20" t="s">
        <v>1869</v>
      </c>
      <c r="B963" s="85" t="s">
        <v>1870</v>
      </c>
      <c r="C963" s="54" t="s">
        <v>109</v>
      </c>
      <c r="D963" s="54">
        <v>50</v>
      </c>
      <c r="E963" s="91">
        <f>'Item 21 Serv Even com Sinapi'!G4</f>
        <v>341.16</v>
      </c>
      <c r="F963" s="91">
        <f t="shared" ref="F963:F997" si="16">E963*D963</f>
        <v>17058</v>
      </c>
    </row>
    <row r="964" spans="1:6" x14ac:dyDescent="0.25">
      <c r="A964" s="20" t="s">
        <v>1871</v>
      </c>
      <c r="B964" s="85" t="s">
        <v>1872</v>
      </c>
      <c r="C964" s="54" t="s">
        <v>3</v>
      </c>
      <c r="D964" s="54">
        <v>500</v>
      </c>
      <c r="E964" s="91">
        <f>'Item 21 Serv Even com Sinapi'!G5</f>
        <v>1.28</v>
      </c>
      <c r="F964" s="91">
        <f t="shared" si="16"/>
        <v>640</v>
      </c>
    </row>
    <row r="965" spans="1:6" ht="76.5" x14ac:dyDescent="0.25">
      <c r="A965" s="20" t="s">
        <v>1873</v>
      </c>
      <c r="B965" s="85" t="s">
        <v>1874</v>
      </c>
      <c r="C965" s="54" t="s">
        <v>3</v>
      </c>
      <c r="D965" s="87">
        <v>1000</v>
      </c>
      <c r="E965" s="91">
        <f>'Item 21 Serv Even com Sinapi'!G6</f>
        <v>2.93</v>
      </c>
      <c r="F965" s="91">
        <f t="shared" si="16"/>
        <v>2930</v>
      </c>
    </row>
    <row r="966" spans="1:6" ht="38.25" x14ac:dyDescent="0.25">
      <c r="A966" s="20" t="s">
        <v>1875</v>
      </c>
      <c r="B966" s="85" t="s">
        <v>1876</v>
      </c>
      <c r="C966" s="54" t="s">
        <v>109</v>
      </c>
      <c r="D966" s="54">
        <v>200</v>
      </c>
      <c r="E966" s="91">
        <f>'Item 21 Serv Even com Sinapi'!G7</f>
        <v>291.70999999999998</v>
      </c>
      <c r="F966" s="91">
        <f t="shared" si="16"/>
        <v>58341.999999999993</v>
      </c>
    </row>
    <row r="967" spans="1:6" ht="51" x14ac:dyDescent="0.25">
      <c r="A967" s="20" t="s">
        <v>1877</v>
      </c>
      <c r="B967" s="85" t="s">
        <v>1878</v>
      </c>
      <c r="C967" s="54" t="s">
        <v>109</v>
      </c>
      <c r="D967" s="54">
        <v>200</v>
      </c>
      <c r="E967" s="91">
        <f>'Item 21 Serv Even com Sinapi'!G8</f>
        <v>240.34</v>
      </c>
      <c r="F967" s="91">
        <f t="shared" si="16"/>
        <v>48068</v>
      </c>
    </row>
    <row r="968" spans="1:6" ht="63.75" x14ac:dyDescent="0.25">
      <c r="A968" s="20" t="s">
        <v>1879</v>
      </c>
      <c r="B968" s="85" t="s">
        <v>1880</v>
      </c>
      <c r="C968" s="54" t="s">
        <v>3</v>
      </c>
      <c r="D968" s="54">
        <v>200</v>
      </c>
      <c r="E968" s="91">
        <f>'Item 21 Serv Even com Sinapi'!G9</f>
        <v>19.96</v>
      </c>
      <c r="F968" s="91">
        <f t="shared" si="16"/>
        <v>3992</v>
      </c>
    </row>
    <row r="969" spans="1:6" ht="38.25" x14ac:dyDescent="0.25">
      <c r="A969" s="20" t="s">
        <v>1881</v>
      </c>
      <c r="B969" s="85" t="s">
        <v>1882</v>
      </c>
      <c r="C969" s="54" t="s">
        <v>109</v>
      </c>
      <c r="D969" s="54">
        <v>200</v>
      </c>
      <c r="E969" s="91">
        <f>'Item 21 Serv Even com Sinapi'!G10</f>
        <v>39.28</v>
      </c>
      <c r="F969" s="91">
        <f t="shared" si="16"/>
        <v>7856</v>
      </c>
    </row>
    <row r="970" spans="1:6" ht="25.5" x14ac:dyDescent="0.25">
      <c r="A970" s="20" t="s">
        <v>1883</v>
      </c>
      <c r="B970" s="85" t="s">
        <v>1884</v>
      </c>
      <c r="C970" s="54" t="s">
        <v>3</v>
      </c>
      <c r="D970" s="54">
        <v>200</v>
      </c>
      <c r="E970" s="91">
        <f>'Item 21 Serv Even com Sinapi'!G11</f>
        <v>2.39</v>
      </c>
      <c r="F970" s="91">
        <f t="shared" si="16"/>
        <v>478</v>
      </c>
    </row>
    <row r="971" spans="1:6" ht="89.25" x14ac:dyDescent="0.25">
      <c r="A971" s="20" t="s">
        <v>1885</v>
      </c>
      <c r="B971" s="85" t="s">
        <v>1886</v>
      </c>
      <c r="C971" s="54" t="s">
        <v>109</v>
      </c>
      <c r="D971" s="54">
        <v>50</v>
      </c>
      <c r="E971" s="91">
        <f>'Item 21 Serv Even com Sinapi'!G12</f>
        <v>2.4300000000000002</v>
      </c>
      <c r="F971" s="91">
        <f t="shared" si="16"/>
        <v>121.50000000000001</v>
      </c>
    </row>
    <row r="972" spans="1:6" ht="38.25" x14ac:dyDescent="0.25">
      <c r="A972" s="20" t="s">
        <v>1887</v>
      </c>
      <c r="B972" s="85" t="s">
        <v>1888</v>
      </c>
      <c r="C972" s="54" t="s">
        <v>109</v>
      </c>
      <c r="D972" s="54">
        <v>50</v>
      </c>
      <c r="E972" s="91">
        <f>'Item 21 Serv Even com Sinapi'!G13</f>
        <v>1.54</v>
      </c>
      <c r="F972" s="91">
        <f t="shared" si="16"/>
        <v>77</v>
      </c>
    </row>
    <row r="973" spans="1:6" ht="63.75" x14ac:dyDescent="0.25">
      <c r="A973" s="20" t="s">
        <v>1889</v>
      </c>
      <c r="B973" s="85" t="s">
        <v>1890</v>
      </c>
      <c r="C973" s="54" t="s">
        <v>3</v>
      </c>
      <c r="D973" s="54">
        <v>50</v>
      </c>
      <c r="E973" s="91">
        <f>'Item 21 Serv Even com Sinapi'!G14</f>
        <v>2.9</v>
      </c>
      <c r="F973" s="91">
        <f t="shared" si="16"/>
        <v>145</v>
      </c>
    </row>
    <row r="974" spans="1:6" ht="51" x14ac:dyDescent="0.25">
      <c r="A974" s="20" t="s">
        <v>1891</v>
      </c>
      <c r="B974" s="85" t="s">
        <v>1892</v>
      </c>
      <c r="C974" s="54" t="s">
        <v>3</v>
      </c>
      <c r="D974" s="54">
        <v>100</v>
      </c>
      <c r="E974" s="91">
        <f>'Item 21 Serv Even com Sinapi'!G15</f>
        <v>36.99</v>
      </c>
      <c r="F974" s="91">
        <f t="shared" si="16"/>
        <v>3699</v>
      </c>
    </row>
    <row r="975" spans="1:6" ht="76.5" x14ac:dyDescent="0.25">
      <c r="A975" s="20" t="s">
        <v>1893</v>
      </c>
      <c r="B975" s="85" t="s">
        <v>1894</v>
      </c>
      <c r="C975" s="54" t="s">
        <v>3</v>
      </c>
      <c r="D975" s="54">
        <v>100</v>
      </c>
      <c r="E975" s="91">
        <f>'Item 21 Serv Even com Sinapi'!G16</f>
        <v>71.3</v>
      </c>
      <c r="F975" s="91">
        <f t="shared" si="16"/>
        <v>7130</v>
      </c>
    </row>
    <row r="976" spans="1:6" ht="25.5" x14ac:dyDescent="0.25">
      <c r="A976" s="20" t="s">
        <v>1895</v>
      </c>
      <c r="B976" s="85" t="s">
        <v>1896</v>
      </c>
      <c r="C976" s="54" t="s">
        <v>3</v>
      </c>
      <c r="D976" s="54">
        <v>100</v>
      </c>
      <c r="E976" s="91">
        <f>'Item 21 Serv Even com Sinapi'!G17</f>
        <v>25.86</v>
      </c>
      <c r="F976" s="91">
        <f t="shared" si="16"/>
        <v>2586</v>
      </c>
    </row>
    <row r="977" spans="1:6" ht="25.5" x14ac:dyDescent="0.25">
      <c r="A977" s="20" t="s">
        <v>1897</v>
      </c>
      <c r="B977" s="85" t="s">
        <v>1898</v>
      </c>
      <c r="C977" s="54" t="s">
        <v>2</v>
      </c>
      <c r="D977" s="54">
        <v>50</v>
      </c>
      <c r="E977" s="91">
        <f>'Item 21 Serv Even com Sinapi'!G18</f>
        <v>6.99</v>
      </c>
      <c r="F977" s="91">
        <f t="shared" si="16"/>
        <v>349.5</v>
      </c>
    </row>
    <row r="978" spans="1:6" ht="38.25" x14ac:dyDescent="0.25">
      <c r="A978" s="20" t="s">
        <v>1899</v>
      </c>
      <c r="B978" s="85" t="s">
        <v>1900</v>
      </c>
      <c r="C978" s="54" t="s">
        <v>3</v>
      </c>
      <c r="D978" s="87">
        <v>5300</v>
      </c>
      <c r="E978" s="91">
        <f>'Item 21 Serv Even com Sinapi'!G19</f>
        <v>19.989999999999998</v>
      </c>
      <c r="F978" s="91">
        <f t="shared" si="16"/>
        <v>105946.99999999999</v>
      </c>
    </row>
    <row r="979" spans="1:6" ht="38.25" x14ac:dyDescent="0.25">
      <c r="A979" s="20" t="s">
        <v>1901</v>
      </c>
      <c r="B979" s="85" t="s">
        <v>1902</v>
      </c>
      <c r="C979" s="54" t="s">
        <v>3</v>
      </c>
      <c r="D979" s="87">
        <v>5300</v>
      </c>
      <c r="E979" s="91">
        <f>'Item 21 Serv Even com Sinapi'!G20</f>
        <v>31.57</v>
      </c>
      <c r="F979" s="91">
        <f t="shared" si="16"/>
        <v>167321</v>
      </c>
    </row>
    <row r="980" spans="1:6" ht="38.25" x14ac:dyDescent="0.25">
      <c r="A980" s="20" t="s">
        <v>1903</v>
      </c>
      <c r="B980" s="85" t="s">
        <v>1904</v>
      </c>
      <c r="C980" s="54" t="s">
        <v>3</v>
      </c>
      <c r="D980" s="87">
        <v>5300</v>
      </c>
      <c r="E980" s="91">
        <f>'Item 21 Serv Even com Sinapi'!G21</f>
        <v>18.149999999999999</v>
      </c>
      <c r="F980" s="91">
        <f t="shared" si="16"/>
        <v>96194.999999999985</v>
      </c>
    </row>
    <row r="981" spans="1:6" ht="51" x14ac:dyDescent="0.25">
      <c r="A981" s="20" t="s">
        <v>1905</v>
      </c>
      <c r="B981" s="85" t="s">
        <v>1906</v>
      </c>
      <c r="C981" s="54" t="s">
        <v>3</v>
      </c>
      <c r="D981" s="87">
        <v>5300</v>
      </c>
      <c r="E981" s="91">
        <f>'Item 21 Serv Even com Sinapi'!G22</f>
        <v>13.19</v>
      </c>
      <c r="F981" s="91">
        <f t="shared" si="16"/>
        <v>69907</v>
      </c>
    </row>
    <row r="982" spans="1:6" ht="25.5" x14ac:dyDescent="0.25">
      <c r="A982" s="20" t="s">
        <v>1907</v>
      </c>
      <c r="B982" s="85" t="s">
        <v>1908</v>
      </c>
      <c r="C982" s="54" t="s">
        <v>3</v>
      </c>
      <c r="D982" s="87">
        <v>5300</v>
      </c>
      <c r="E982" s="91">
        <f>'Item 21 Serv Even com Sinapi'!G23</f>
        <v>29.02</v>
      </c>
      <c r="F982" s="91">
        <f t="shared" si="16"/>
        <v>153806</v>
      </c>
    </row>
    <row r="983" spans="1:6" ht="51" x14ac:dyDescent="0.25">
      <c r="A983" s="20" t="s">
        <v>1909</v>
      </c>
      <c r="B983" s="85" t="s">
        <v>1910</v>
      </c>
      <c r="C983" s="54" t="s">
        <v>3</v>
      </c>
      <c r="D983" s="87">
        <v>5300</v>
      </c>
      <c r="E983" s="91">
        <f>'Item 21 Serv Even com Sinapi'!G24</f>
        <v>27.17</v>
      </c>
      <c r="F983" s="91">
        <f t="shared" si="16"/>
        <v>144001</v>
      </c>
    </row>
    <row r="984" spans="1:6" ht="51" x14ac:dyDescent="0.25">
      <c r="A984" s="20" t="s">
        <v>1911</v>
      </c>
      <c r="B984" s="85" t="s">
        <v>1912</v>
      </c>
      <c r="C984" s="54" t="s">
        <v>109</v>
      </c>
      <c r="D984" s="87">
        <v>1500</v>
      </c>
      <c r="E984" s="91">
        <f>'Item 21 Serv Even com Sinapi'!G25</f>
        <v>166.46</v>
      </c>
      <c r="F984" s="91">
        <f t="shared" si="16"/>
        <v>249690</v>
      </c>
    </row>
    <row r="985" spans="1:6" ht="76.5" x14ac:dyDescent="0.25">
      <c r="A985" s="20" t="s">
        <v>1913</v>
      </c>
      <c r="B985" s="85" t="s">
        <v>1914</v>
      </c>
      <c r="C985" s="54" t="s">
        <v>3</v>
      </c>
      <c r="D985" s="54">
        <v>50</v>
      </c>
      <c r="E985" s="91">
        <f>'Item 21 Serv Even com Sinapi'!G26</f>
        <v>24.65</v>
      </c>
      <c r="F985" s="91">
        <f t="shared" si="16"/>
        <v>1232.5</v>
      </c>
    </row>
    <row r="986" spans="1:6" ht="76.5" x14ac:dyDescent="0.25">
      <c r="A986" s="20" t="s">
        <v>1915</v>
      </c>
      <c r="B986" s="85" t="s">
        <v>1916</v>
      </c>
      <c r="C986" s="54" t="s">
        <v>3</v>
      </c>
      <c r="D986" s="54">
        <v>100</v>
      </c>
      <c r="E986" s="91">
        <f>'Item 21 Serv Even com Sinapi'!G27</f>
        <v>6.61</v>
      </c>
      <c r="F986" s="91">
        <f t="shared" si="16"/>
        <v>661</v>
      </c>
    </row>
    <row r="987" spans="1:6" ht="38.25" x14ac:dyDescent="0.25">
      <c r="A987" s="20" t="s">
        <v>1917</v>
      </c>
      <c r="B987" s="85" t="s">
        <v>1918</v>
      </c>
      <c r="C987" s="54" t="s">
        <v>3</v>
      </c>
      <c r="D987" s="54">
        <v>100</v>
      </c>
      <c r="E987" s="91">
        <f>'Item 21 Serv Even com Sinapi'!G28</f>
        <v>1.81</v>
      </c>
      <c r="F987" s="91">
        <f t="shared" si="16"/>
        <v>181</v>
      </c>
    </row>
    <row r="988" spans="1:6" ht="38.25" x14ac:dyDescent="0.25">
      <c r="A988" s="20" t="s">
        <v>1919</v>
      </c>
      <c r="B988" s="85" t="s">
        <v>1920</v>
      </c>
      <c r="C988" s="54" t="s">
        <v>3</v>
      </c>
      <c r="D988" s="54">
        <v>100</v>
      </c>
      <c r="E988" s="91">
        <f>'Item 21 Serv Even com Sinapi'!G29</f>
        <v>51.47</v>
      </c>
      <c r="F988" s="91">
        <f t="shared" si="16"/>
        <v>5147</v>
      </c>
    </row>
    <row r="989" spans="1:6" ht="25.5" x14ac:dyDescent="0.25">
      <c r="A989" s="20" t="s">
        <v>1921</v>
      </c>
      <c r="B989" s="85" t="s">
        <v>1922</v>
      </c>
      <c r="C989" s="54" t="s">
        <v>109</v>
      </c>
      <c r="D989" s="54">
        <v>200</v>
      </c>
      <c r="E989" s="91">
        <f>'Item 21 Serv Even com Sinapi'!G30</f>
        <v>5.42</v>
      </c>
      <c r="F989" s="91">
        <f t="shared" si="16"/>
        <v>1084</v>
      </c>
    </row>
    <row r="990" spans="1:6" ht="25.5" x14ac:dyDescent="0.25">
      <c r="A990" s="20" t="s">
        <v>1923</v>
      </c>
      <c r="B990" s="85" t="s">
        <v>1924</v>
      </c>
      <c r="C990" s="54" t="s">
        <v>109</v>
      </c>
      <c r="D990" s="54">
        <v>200</v>
      </c>
      <c r="E990" s="91">
        <f>'Item 21 Serv Even com Sinapi'!G31</f>
        <v>3.21</v>
      </c>
      <c r="F990" s="91">
        <f t="shared" si="16"/>
        <v>642</v>
      </c>
    </row>
    <row r="991" spans="1:6" ht="25.5" x14ac:dyDescent="0.25">
      <c r="A991" s="20" t="s">
        <v>1925</v>
      </c>
      <c r="B991" s="85" t="s">
        <v>1926</v>
      </c>
      <c r="C991" s="54" t="s">
        <v>3</v>
      </c>
      <c r="D991" s="54">
        <v>50</v>
      </c>
      <c r="E991" s="91">
        <f>'Item 21 Serv Even com Sinapi'!G32</f>
        <v>5.87</v>
      </c>
      <c r="F991" s="91">
        <f t="shared" si="16"/>
        <v>293.5</v>
      </c>
    </row>
    <row r="992" spans="1:6" ht="51" x14ac:dyDescent="0.25">
      <c r="A992" s="20" t="s">
        <v>1927</v>
      </c>
      <c r="B992" s="85" t="s">
        <v>1928</v>
      </c>
      <c r="C992" s="54" t="s">
        <v>1929</v>
      </c>
      <c r="D992" s="54">
        <v>10</v>
      </c>
      <c r="E992" s="91">
        <f>'Item 21 Serv Even com Sinapi'!G33</f>
        <v>33.04</v>
      </c>
      <c r="F992" s="91">
        <f t="shared" si="16"/>
        <v>330.4</v>
      </c>
    </row>
    <row r="993" spans="1:8" ht="38.25" x14ac:dyDescent="0.25">
      <c r="A993" s="20" t="s">
        <v>1930</v>
      </c>
      <c r="B993" s="85" t="s">
        <v>1931</v>
      </c>
      <c r="C993" s="54" t="s">
        <v>3</v>
      </c>
      <c r="D993" s="54">
        <v>50</v>
      </c>
      <c r="E993" s="91">
        <f>'Item 21 Serv Even com Sinapi'!G34</f>
        <v>13.89</v>
      </c>
      <c r="F993" s="91">
        <f t="shared" si="16"/>
        <v>694.5</v>
      </c>
    </row>
    <row r="994" spans="1:8" ht="25.5" x14ac:dyDescent="0.25">
      <c r="A994" s="20" t="s">
        <v>1932</v>
      </c>
      <c r="B994" s="85" t="s">
        <v>1933</v>
      </c>
      <c r="C994" s="54" t="s">
        <v>3</v>
      </c>
      <c r="D994" s="87">
        <v>2500</v>
      </c>
      <c r="E994" s="91">
        <f>'Item 21 Serv Even com Sinapi'!G35</f>
        <v>70.48</v>
      </c>
      <c r="F994" s="91">
        <f t="shared" si="16"/>
        <v>176200</v>
      </c>
    </row>
    <row r="995" spans="1:8" ht="38.25" x14ac:dyDescent="0.25">
      <c r="A995" s="20" t="s">
        <v>1934</v>
      </c>
      <c r="B995" s="85" t="s">
        <v>1935</v>
      </c>
      <c r="C995" s="54" t="s">
        <v>3</v>
      </c>
      <c r="D995" s="87">
        <v>2500</v>
      </c>
      <c r="E995" s="91">
        <f>'Item 21 Serv Even com Sinapi'!G36</f>
        <v>44.62</v>
      </c>
      <c r="F995" s="91">
        <f t="shared" si="16"/>
        <v>111550</v>
      </c>
    </row>
    <row r="996" spans="1:8" ht="38.25" x14ac:dyDescent="0.25">
      <c r="A996" s="20" t="s">
        <v>1936</v>
      </c>
      <c r="B996" s="85" t="s">
        <v>1937</v>
      </c>
      <c r="C996" s="54" t="s">
        <v>1938</v>
      </c>
      <c r="D996" s="54">
        <v>10</v>
      </c>
      <c r="E996" s="91">
        <f>'Item 21 Serv Even com Sinapi'!G37</f>
        <v>0.26</v>
      </c>
      <c r="F996" s="91">
        <f t="shared" si="16"/>
        <v>2.6</v>
      </c>
    </row>
    <row r="997" spans="1:8" ht="38.25" x14ac:dyDescent="0.25">
      <c r="A997" s="20" t="s">
        <v>1939</v>
      </c>
      <c r="B997" s="85" t="s">
        <v>1940</v>
      </c>
      <c r="C997" s="54" t="s">
        <v>2</v>
      </c>
      <c r="D997" s="54">
        <v>100</v>
      </c>
      <c r="E997" s="91">
        <f>'Item 21 Serv Even com Sinapi'!G38</f>
        <v>14.71</v>
      </c>
      <c r="F997" s="91">
        <f t="shared" si="16"/>
        <v>1471</v>
      </c>
    </row>
    <row r="998" spans="1:8" x14ac:dyDescent="0.25">
      <c r="A998" s="281" t="s">
        <v>1946</v>
      </c>
      <c r="B998" s="281"/>
      <c r="C998" s="281"/>
      <c r="D998" s="281"/>
      <c r="E998" s="282"/>
      <c r="F998" s="214">
        <f>SUM(F962:F997)</f>
        <v>1479998.5</v>
      </c>
      <c r="G998" s="214"/>
      <c r="H998" s="215"/>
    </row>
    <row r="999" spans="1:8" x14ac:dyDescent="0.25">
      <c r="A999" s="264"/>
      <c r="B999" s="264"/>
      <c r="C999" s="264"/>
      <c r="D999" s="264"/>
      <c r="E999" s="264"/>
      <c r="F999" s="265"/>
    </row>
    <row r="1000" spans="1:8" x14ac:dyDescent="0.25">
      <c r="A1000" s="247" t="s">
        <v>1947</v>
      </c>
      <c r="B1000" s="247"/>
      <c r="C1000" s="247"/>
      <c r="D1000" s="247"/>
      <c r="E1000" s="247"/>
      <c r="F1000" s="247"/>
    </row>
    <row r="1001" spans="1:8" ht="38.25" x14ac:dyDescent="0.25">
      <c r="A1001" s="93" t="s">
        <v>1861</v>
      </c>
      <c r="B1001" s="92" t="s">
        <v>1862</v>
      </c>
      <c r="C1001" s="92" t="s">
        <v>1863</v>
      </c>
      <c r="D1001" s="92" t="s">
        <v>1864</v>
      </c>
      <c r="E1001" s="100" t="s">
        <v>1865</v>
      </c>
      <c r="F1001" s="100" t="s">
        <v>1866</v>
      </c>
    </row>
    <row r="1002" spans="1:8" ht="38.25" x14ac:dyDescent="0.25">
      <c r="A1002" s="26" t="s">
        <v>1948</v>
      </c>
      <c r="B1002" s="83" t="s">
        <v>1949</v>
      </c>
      <c r="C1002" s="31" t="s">
        <v>1950</v>
      </c>
      <c r="D1002" s="31">
        <v>220</v>
      </c>
      <c r="E1002" s="89">
        <f>'Item 22 - Aluguel de máquinas'!G3</f>
        <v>1.82</v>
      </c>
      <c r="F1002" s="89">
        <f>E1002*D1002</f>
        <v>400.40000000000003</v>
      </c>
    </row>
    <row r="1003" spans="1:8" ht="63.75" x14ac:dyDescent="0.25">
      <c r="A1003" s="26" t="s">
        <v>1951</v>
      </c>
      <c r="B1003" s="83" t="s">
        <v>1952</v>
      </c>
      <c r="C1003" s="31" t="s">
        <v>1950</v>
      </c>
      <c r="D1003" s="31">
        <v>220</v>
      </c>
      <c r="E1003" s="89">
        <f>'Item 22 - Aluguel de máquinas'!G4</f>
        <v>120.14</v>
      </c>
      <c r="F1003" s="89">
        <f t="shared" ref="F1003:F1030" si="17">E1003*D1003</f>
        <v>26430.799999999999</v>
      </c>
    </row>
    <row r="1004" spans="1:8" ht="38.25" x14ac:dyDescent="0.25">
      <c r="A1004" s="26" t="s">
        <v>1953</v>
      </c>
      <c r="B1004" s="83" t="s">
        <v>1954</v>
      </c>
      <c r="C1004" s="31" t="s">
        <v>1950</v>
      </c>
      <c r="D1004" s="31">
        <v>220</v>
      </c>
      <c r="E1004" s="89">
        <f>'Item 22 - Aluguel de máquinas'!G5</f>
        <v>3.2</v>
      </c>
      <c r="F1004" s="89">
        <f t="shared" si="17"/>
        <v>704</v>
      </c>
    </row>
    <row r="1005" spans="1:8" ht="63.75" x14ac:dyDescent="0.25">
      <c r="A1005" s="26" t="s">
        <v>1955</v>
      </c>
      <c r="B1005" s="83" t="s">
        <v>1956</v>
      </c>
      <c r="C1005" s="31" t="s">
        <v>1950</v>
      </c>
      <c r="D1005" s="31">
        <v>220</v>
      </c>
      <c r="E1005" s="89">
        <f>'Item 22 - Aluguel de máquinas'!G6</f>
        <v>8.74</v>
      </c>
      <c r="F1005" s="89">
        <f t="shared" si="17"/>
        <v>1922.8</v>
      </c>
    </row>
    <row r="1006" spans="1:8" ht="38.25" x14ac:dyDescent="0.25">
      <c r="A1006" s="26" t="s">
        <v>1957</v>
      </c>
      <c r="B1006" s="83" t="s">
        <v>1958</v>
      </c>
      <c r="C1006" s="31" t="s">
        <v>1950</v>
      </c>
      <c r="D1006" s="31">
        <v>220</v>
      </c>
      <c r="E1006" s="89">
        <f>'Item 22 - Aluguel de máquinas'!G7</f>
        <v>88.45</v>
      </c>
      <c r="F1006" s="89">
        <f t="shared" si="17"/>
        <v>19459</v>
      </c>
    </row>
    <row r="1007" spans="1:8" ht="25.5" x14ac:dyDescent="0.25">
      <c r="A1007" s="26" t="s">
        <v>1959</v>
      </c>
      <c r="B1007" s="83" t="s">
        <v>1960</v>
      </c>
      <c r="C1007" s="31" t="s">
        <v>1950</v>
      </c>
      <c r="D1007" s="31">
        <v>220</v>
      </c>
      <c r="E1007" s="89">
        <f>'Item 22 - Aluguel de máquinas'!G8</f>
        <v>100.08</v>
      </c>
      <c r="F1007" s="89">
        <f t="shared" si="17"/>
        <v>22017.599999999999</v>
      </c>
    </row>
    <row r="1008" spans="1:8" ht="38.25" x14ac:dyDescent="0.25">
      <c r="A1008" s="26" t="s">
        <v>1961</v>
      </c>
      <c r="B1008" s="83" t="s">
        <v>1962</v>
      </c>
      <c r="C1008" s="31" t="s">
        <v>1950</v>
      </c>
      <c r="D1008" s="31">
        <v>220</v>
      </c>
      <c r="E1008" s="89">
        <f>'Item 22 - Aluguel de máquinas'!G9</f>
        <v>83.62</v>
      </c>
      <c r="F1008" s="89">
        <f t="shared" si="17"/>
        <v>18396.400000000001</v>
      </c>
    </row>
    <row r="1009" spans="1:6" ht="51" x14ac:dyDescent="0.25">
      <c r="A1009" s="26" t="s">
        <v>1963</v>
      </c>
      <c r="B1009" s="83" t="s">
        <v>1964</v>
      </c>
      <c r="C1009" s="27" t="s">
        <v>1965</v>
      </c>
      <c r="D1009" s="27">
        <v>200</v>
      </c>
      <c r="E1009" s="89">
        <f>'Item 22 - Aluguel de máquinas'!G10</f>
        <v>3.39</v>
      </c>
      <c r="F1009" s="89">
        <f t="shared" si="17"/>
        <v>678</v>
      </c>
    </row>
    <row r="1010" spans="1:6" ht="38.25" x14ac:dyDescent="0.25">
      <c r="A1010" s="26" t="s">
        <v>1966</v>
      </c>
      <c r="B1010" s="83" t="s">
        <v>1967</v>
      </c>
      <c r="C1010" s="31" t="s">
        <v>3</v>
      </c>
      <c r="D1010" s="31">
        <v>50</v>
      </c>
      <c r="E1010" s="89">
        <f>'Item 22 - Aluguel de máquinas'!G11</f>
        <v>44.24</v>
      </c>
      <c r="F1010" s="89">
        <f t="shared" si="17"/>
        <v>2212</v>
      </c>
    </row>
    <row r="1011" spans="1:6" ht="25.5" x14ac:dyDescent="0.25">
      <c r="A1011" s="26" t="s">
        <v>1968</v>
      </c>
      <c r="B1011" s="83" t="s">
        <v>1969</v>
      </c>
      <c r="C1011" s="31" t="s">
        <v>3</v>
      </c>
      <c r="D1011" s="32">
        <v>5780</v>
      </c>
      <c r="E1011" s="89">
        <f>'Item 22 - Aluguel de máquinas'!G12</f>
        <v>4.37</v>
      </c>
      <c r="F1011" s="89">
        <f t="shared" si="17"/>
        <v>25258.600000000002</v>
      </c>
    </row>
    <row r="1012" spans="1:6" ht="38.25" x14ac:dyDescent="0.25">
      <c r="A1012" s="26" t="s">
        <v>1970</v>
      </c>
      <c r="B1012" s="83" t="s">
        <v>1971</v>
      </c>
      <c r="C1012" s="27" t="s">
        <v>1965</v>
      </c>
      <c r="D1012" s="27">
        <v>200</v>
      </c>
      <c r="E1012" s="89">
        <f>'Item 22 - Aluguel de máquinas'!G13</f>
        <v>10.199999999999999</v>
      </c>
      <c r="F1012" s="89">
        <f t="shared" si="17"/>
        <v>2039.9999999999998</v>
      </c>
    </row>
    <row r="1013" spans="1:6" ht="38.25" x14ac:dyDescent="0.25">
      <c r="A1013" s="26" t="s">
        <v>1972</v>
      </c>
      <c r="B1013" s="83" t="s">
        <v>1973</v>
      </c>
      <c r="C1013" s="31" t="s">
        <v>2</v>
      </c>
      <c r="D1013" s="31">
        <v>200</v>
      </c>
      <c r="E1013" s="89">
        <f>'Item 22 - Aluguel de máquinas'!G14</f>
        <v>10.99</v>
      </c>
      <c r="F1013" s="89">
        <f t="shared" si="17"/>
        <v>2198</v>
      </c>
    </row>
    <row r="1014" spans="1:6" ht="51" x14ac:dyDescent="0.25">
      <c r="A1014" s="26" t="s">
        <v>1974</v>
      </c>
      <c r="B1014" s="83" t="s">
        <v>1975</v>
      </c>
      <c r="C1014" s="27" t="s">
        <v>1976</v>
      </c>
      <c r="D1014" s="27">
        <v>6</v>
      </c>
      <c r="E1014" s="89">
        <f>'Item 22 - Aluguel de máquinas'!G15</f>
        <v>320.39999999999998</v>
      </c>
      <c r="F1014" s="89">
        <f t="shared" si="17"/>
        <v>1922.3999999999999</v>
      </c>
    </row>
    <row r="1015" spans="1:6" ht="51" x14ac:dyDescent="0.25">
      <c r="A1015" s="26" t="s">
        <v>1977</v>
      </c>
      <c r="B1015" s="83" t="s">
        <v>1978</v>
      </c>
      <c r="C1015" s="31" t="s">
        <v>1976</v>
      </c>
      <c r="D1015" s="31">
        <v>6</v>
      </c>
      <c r="E1015" s="89">
        <f>'Item 22 - Aluguel de máquinas'!G16</f>
        <v>1.37</v>
      </c>
      <c r="F1015" s="89">
        <f t="shared" si="17"/>
        <v>8.2200000000000006</v>
      </c>
    </row>
    <row r="1016" spans="1:6" ht="63.75" x14ac:dyDescent="0.25">
      <c r="A1016" s="26" t="s">
        <v>1979</v>
      </c>
      <c r="B1016" s="83" t="s">
        <v>1980</v>
      </c>
      <c r="C1016" s="31" t="s">
        <v>3</v>
      </c>
      <c r="D1016" s="32">
        <v>5780</v>
      </c>
      <c r="E1016" s="89">
        <f>'Item 22 - Aluguel de máquinas'!G17</f>
        <v>5.94</v>
      </c>
      <c r="F1016" s="89">
        <f t="shared" si="17"/>
        <v>34333.200000000004</v>
      </c>
    </row>
    <row r="1017" spans="1:6" ht="63.75" x14ac:dyDescent="0.25">
      <c r="A1017" s="26" t="s">
        <v>1981</v>
      </c>
      <c r="B1017" s="84" t="s">
        <v>1982</v>
      </c>
      <c r="C1017" s="31" t="s">
        <v>1983</v>
      </c>
      <c r="D1017" s="27">
        <v>220</v>
      </c>
      <c r="E1017" s="89">
        <f>'Item 22 - Aluguel de máquinas'!G18</f>
        <v>29.77</v>
      </c>
      <c r="F1017" s="89">
        <f t="shared" si="17"/>
        <v>6549.4</v>
      </c>
    </row>
    <row r="1018" spans="1:6" ht="51" x14ac:dyDescent="0.25">
      <c r="A1018" s="26" t="s">
        <v>1984</v>
      </c>
      <c r="B1018" s="83" t="s">
        <v>1985</v>
      </c>
      <c r="C1018" s="31" t="s">
        <v>2</v>
      </c>
      <c r="D1018" s="31">
        <v>200</v>
      </c>
      <c r="E1018" s="89">
        <f>'Item 22 - Aluguel de máquinas'!G19</f>
        <v>312.56</v>
      </c>
      <c r="F1018" s="89">
        <f t="shared" si="17"/>
        <v>62512</v>
      </c>
    </row>
    <row r="1019" spans="1:6" ht="38.25" x14ac:dyDescent="0.25">
      <c r="A1019" s="26" t="s">
        <v>1986</v>
      </c>
      <c r="B1019" s="83" t="s">
        <v>1987</v>
      </c>
      <c r="C1019" s="31" t="s">
        <v>1950</v>
      </c>
      <c r="D1019" s="31">
        <v>220</v>
      </c>
      <c r="E1019" s="89">
        <f>'Item 22 - Aluguel de máquinas'!G20</f>
        <v>1.43</v>
      </c>
      <c r="F1019" s="89">
        <f t="shared" si="17"/>
        <v>314.59999999999997</v>
      </c>
    </row>
    <row r="1020" spans="1:6" ht="89.25" x14ac:dyDescent="0.25">
      <c r="A1020" s="26" t="s">
        <v>1988</v>
      </c>
      <c r="B1020" s="83" t="s">
        <v>1989</v>
      </c>
      <c r="C1020" s="31" t="s">
        <v>1950</v>
      </c>
      <c r="D1020" s="31">
        <v>220</v>
      </c>
      <c r="E1020" s="89">
        <f>'Item 22 - Aluguel de máquinas'!G21</f>
        <v>27.84</v>
      </c>
      <c r="F1020" s="89">
        <f t="shared" si="17"/>
        <v>6124.8</v>
      </c>
    </row>
    <row r="1021" spans="1:6" ht="63.75" x14ac:dyDescent="0.25">
      <c r="A1021" s="26" t="s">
        <v>1990</v>
      </c>
      <c r="B1021" s="83" t="s">
        <v>1991</v>
      </c>
      <c r="C1021" s="31" t="s">
        <v>1950</v>
      </c>
      <c r="D1021" s="31">
        <v>220</v>
      </c>
      <c r="E1021" s="89">
        <f>'Item 22 - Aluguel de máquinas'!G22</f>
        <v>30.09</v>
      </c>
      <c r="F1021" s="89">
        <f t="shared" si="17"/>
        <v>6619.8</v>
      </c>
    </row>
    <row r="1022" spans="1:6" ht="51" x14ac:dyDescent="0.25">
      <c r="A1022" s="26" t="s">
        <v>1992</v>
      </c>
      <c r="B1022" s="83" t="s">
        <v>1993</v>
      </c>
      <c r="C1022" s="31" t="s">
        <v>1950</v>
      </c>
      <c r="D1022" s="31">
        <v>220</v>
      </c>
      <c r="E1022" s="89">
        <f>'Item 22 - Aluguel de máquinas'!G23</f>
        <v>38.6</v>
      </c>
      <c r="F1022" s="89">
        <f t="shared" si="17"/>
        <v>8492</v>
      </c>
    </row>
    <row r="1023" spans="1:6" ht="51" x14ac:dyDescent="0.25">
      <c r="A1023" s="26" t="s">
        <v>1994</v>
      </c>
      <c r="B1023" s="83" t="s">
        <v>1995</v>
      </c>
      <c r="C1023" s="31" t="s">
        <v>1950</v>
      </c>
      <c r="D1023" s="31">
        <v>220</v>
      </c>
      <c r="E1023" s="89">
        <f>'Item 22 - Aluguel de máquinas'!G24</f>
        <v>41.61</v>
      </c>
      <c r="F1023" s="89">
        <f t="shared" si="17"/>
        <v>9154.2000000000007</v>
      </c>
    </row>
    <row r="1024" spans="1:6" ht="25.5" x14ac:dyDescent="0.25">
      <c r="A1024" s="26" t="s">
        <v>1996</v>
      </c>
      <c r="B1024" s="83" t="s">
        <v>1997</v>
      </c>
      <c r="C1024" s="31" t="s">
        <v>1950</v>
      </c>
      <c r="D1024" s="31">
        <v>220</v>
      </c>
      <c r="E1024" s="89">
        <f>'Item 22 - Aluguel de máquinas'!G25</f>
        <v>30.66</v>
      </c>
      <c r="F1024" s="89">
        <f t="shared" si="17"/>
        <v>6745.2</v>
      </c>
    </row>
    <row r="1025" spans="1:8" ht="25.5" x14ac:dyDescent="0.25">
      <c r="A1025" s="26" t="s">
        <v>1998</v>
      </c>
      <c r="B1025" s="83" t="s">
        <v>1999</v>
      </c>
      <c r="C1025" s="31" t="s">
        <v>1950</v>
      </c>
      <c r="D1025" s="31">
        <v>220</v>
      </c>
      <c r="E1025" s="89">
        <f>'Item 22 - Aluguel de máquinas'!G26</f>
        <v>30.3</v>
      </c>
      <c r="F1025" s="89">
        <f t="shared" si="17"/>
        <v>6666</v>
      </c>
    </row>
    <row r="1026" spans="1:8" ht="38.25" x14ac:dyDescent="0.25">
      <c r="A1026" s="26" t="s">
        <v>2000</v>
      </c>
      <c r="B1026" s="83" t="s">
        <v>2001</v>
      </c>
      <c r="C1026" s="31" t="s">
        <v>1950</v>
      </c>
      <c r="D1026" s="31">
        <v>220</v>
      </c>
      <c r="E1026" s="89">
        <f>'Item 22 - Aluguel de máquinas'!G27</f>
        <v>30.12</v>
      </c>
      <c r="F1026" s="89">
        <f t="shared" si="17"/>
        <v>6626.4000000000005</v>
      </c>
    </row>
    <row r="1027" spans="1:8" ht="38.25" x14ac:dyDescent="0.25">
      <c r="A1027" s="26" t="s">
        <v>2002</v>
      </c>
      <c r="B1027" s="83" t="s">
        <v>2003</v>
      </c>
      <c r="C1027" s="31" t="s">
        <v>1950</v>
      </c>
      <c r="D1027" s="31">
        <v>220</v>
      </c>
      <c r="E1027" s="89">
        <f>'Item 22 - Aluguel de máquinas'!G28</f>
        <v>1.81</v>
      </c>
      <c r="F1027" s="89">
        <f t="shared" si="17"/>
        <v>398.2</v>
      </c>
    </row>
    <row r="1028" spans="1:8" ht="38.25" x14ac:dyDescent="0.25">
      <c r="A1028" s="26" t="s">
        <v>2004</v>
      </c>
      <c r="B1028" s="83" t="s">
        <v>2005</v>
      </c>
      <c r="C1028" s="31" t="s">
        <v>1950</v>
      </c>
      <c r="D1028" s="31">
        <v>220</v>
      </c>
      <c r="E1028" s="89">
        <f>'Item 22 - Aluguel de máquinas'!G29</f>
        <v>8.44</v>
      </c>
      <c r="F1028" s="89">
        <f t="shared" si="17"/>
        <v>1856.8</v>
      </c>
    </row>
    <row r="1029" spans="1:8" ht="38.25" x14ac:dyDescent="0.25">
      <c r="A1029" s="26" t="s">
        <v>2006</v>
      </c>
      <c r="B1029" s="83" t="s">
        <v>2007</v>
      </c>
      <c r="C1029" s="31" t="s">
        <v>1950</v>
      </c>
      <c r="D1029" s="31">
        <v>220</v>
      </c>
      <c r="E1029" s="89">
        <f>'Item 22 - Aluguel de máquinas'!G30</f>
        <v>32.82</v>
      </c>
      <c r="F1029" s="89">
        <f t="shared" si="17"/>
        <v>7220.4</v>
      </c>
    </row>
    <row r="1030" spans="1:8" ht="38.25" x14ac:dyDescent="0.25">
      <c r="A1030" s="26" t="s">
        <v>2008</v>
      </c>
      <c r="B1030" s="83" t="s">
        <v>2009</v>
      </c>
      <c r="C1030" s="31" t="s">
        <v>1950</v>
      </c>
      <c r="D1030" s="31">
        <v>220</v>
      </c>
      <c r="E1030" s="89">
        <f>'Item 22 - Aluguel de máquinas'!G31</f>
        <v>44.26</v>
      </c>
      <c r="F1030" s="89">
        <f t="shared" si="17"/>
        <v>9737.1999999999989</v>
      </c>
    </row>
    <row r="1031" spans="1:8" ht="15" x14ac:dyDescent="0.25">
      <c r="A1031" s="261" t="s">
        <v>2536</v>
      </c>
      <c r="B1031" s="262"/>
      <c r="C1031" s="262"/>
      <c r="D1031" s="262"/>
      <c r="E1031" s="262"/>
      <c r="F1031" s="98">
        <f>SUM(F1002:F1030)</f>
        <v>296998.42000000004</v>
      </c>
      <c r="G1031" s="222"/>
      <c r="H1031" s="223"/>
    </row>
    <row r="1032" spans="1:8" ht="15" x14ac:dyDescent="0.25">
      <c r="A1032" s="274" t="s">
        <v>2010</v>
      </c>
      <c r="B1032" s="274"/>
      <c r="C1032" s="274"/>
      <c r="D1032" s="274"/>
      <c r="E1032" s="274"/>
      <c r="F1032" s="99">
        <f>F1031+F998+F958+E31+F21</f>
        <v>11014122.560000002</v>
      </c>
      <c r="G1032" s="222"/>
      <c r="H1032" s="223"/>
    </row>
    <row r="1036" spans="1:8" x14ac:dyDescent="0.25">
      <c r="F1036" s="220"/>
    </row>
  </sheetData>
  <mergeCells count="28">
    <mergeCell ref="A1032:E1032"/>
    <mergeCell ref="A31:D31"/>
    <mergeCell ref="E31:F31"/>
    <mergeCell ref="A33:F33"/>
    <mergeCell ref="A958:E958"/>
    <mergeCell ref="A960:F960"/>
    <mergeCell ref="A998:E998"/>
    <mergeCell ref="A1000:F1000"/>
    <mergeCell ref="A30:D30"/>
    <mergeCell ref="E30:F30"/>
    <mergeCell ref="A1031:E1031"/>
    <mergeCell ref="A32:F32"/>
    <mergeCell ref="A22:F22"/>
    <mergeCell ref="A999:F999"/>
    <mergeCell ref="A26:D26"/>
    <mergeCell ref="E26:F26"/>
    <mergeCell ref="A27:D27"/>
    <mergeCell ref="E27:F27"/>
    <mergeCell ref="A28:D28"/>
    <mergeCell ref="E28:F28"/>
    <mergeCell ref="A29:D29"/>
    <mergeCell ref="E29:F29"/>
    <mergeCell ref="A21:E21"/>
    <mergeCell ref="A2:F2"/>
    <mergeCell ref="A23:F23"/>
    <mergeCell ref="A24:F24"/>
    <mergeCell ref="A25:D25"/>
    <mergeCell ref="E25:F25"/>
  </mergeCells>
  <phoneticPr fontId="5" type="noConversion"/>
  <printOptions horizontalCentered="1"/>
  <pageMargins left="0.55118110236220474" right="0.55118110236220474" top="1.2598425196850394" bottom="0.98425196850393704" header="0" footer="0"/>
  <pageSetup paperSize="9" scale="99" fitToHeight="0" orientation="portrait" verticalDpi="300" r:id="rId1"/>
  <headerFooter>
    <oddFooter>&amp;RPág. &amp;P de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Planilha18">
    <pageSetUpPr fitToPage="1"/>
  </sheetPr>
  <dimension ref="A1:F118"/>
  <sheetViews>
    <sheetView view="pageBreakPreview" topLeftCell="A98" zoomScaleNormal="100" zoomScaleSheetLayoutView="100" workbookViewId="0">
      <selection activeCell="F21" sqref="F21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7" bestFit="1" customWidth="1"/>
    <col min="7" max="16384" width="9.28515625" style="1"/>
  </cols>
  <sheetData>
    <row r="1" spans="1:6" x14ac:dyDescent="0.2">
      <c r="A1" s="287" t="s">
        <v>2553</v>
      </c>
      <c r="B1" s="390"/>
      <c r="C1" s="390"/>
      <c r="D1" s="390"/>
      <c r="E1" s="390"/>
      <c r="F1" s="390"/>
    </row>
    <row r="2" spans="1:6" x14ac:dyDescent="0.2">
      <c r="A2" s="287"/>
      <c r="B2" s="287"/>
      <c r="C2" s="287"/>
      <c r="D2" s="287"/>
      <c r="E2" s="287"/>
      <c r="F2" s="287"/>
    </row>
    <row r="3" spans="1:6" x14ac:dyDescent="0.2">
      <c r="A3" s="287" t="s">
        <v>2554</v>
      </c>
      <c r="B3" s="287"/>
      <c r="C3" s="287"/>
      <c r="D3" s="287"/>
      <c r="E3" s="287"/>
      <c r="F3" s="287"/>
    </row>
    <row r="4" spans="1:6" x14ac:dyDescent="0.2">
      <c r="A4" s="287" t="s">
        <v>2555</v>
      </c>
      <c r="B4" s="287"/>
      <c r="C4" s="287"/>
      <c r="D4" s="287"/>
      <c r="E4" s="287"/>
      <c r="F4" s="287"/>
    </row>
    <row r="5" spans="1:6" x14ac:dyDescent="0.2">
      <c r="A5" s="53"/>
      <c r="B5" s="53"/>
      <c r="C5" s="53"/>
      <c r="D5" s="53"/>
      <c r="E5" s="53"/>
      <c r="F5" s="155"/>
    </row>
    <row r="6" spans="1:6" x14ac:dyDescent="0.2">
      <c r="A6" s="376"/>
      <c r="B6" s="376"/>
      <c r="C6" s="376"/>
      <c r="D6" s="376"/>
      <c r="E6" s="376"/>
      <c r="F6" s="376"/>
    </row>
    <row r="7" spans="1:6" x14ac:dyDescent="0.2">
      <c r="A7" s="377" t="s">
        <v>2556</v>
      </c>
      <c r="B7" s="377"/>
      <c r="C7" s="377"/>
      <c r="D7" s="377"/>
      <c r="E7" s="377"/>
      <c r="F7" s="377"/>
    </row>
    <row r="8" spans="1:6" x14ac:dyDescent="0.2">
      <c r="A8" s="18" t="s">
        <v>2557</v>
      </c>
      <c r="B8" s="372" t="s">
        <v>2558</v>
      </c>
      <c r="C8" s="264"/>
      <c r="D8" s="264"/>
      <c r="E8" s="265"/>
      <c r="F8" s="174">
        <f ca="1">TODAY()</f>
        <v>44208</v>
      </c>
    </row>
    <row r="9" spans="1:6" x14ac:dyDescent="0.2">
      <c r="A9" s="18" t="s">
        <v>2559</v>
      </c>
      <c r="B9" s="372" t="s">
        <v>2560</v>
      </c>
      <c r="C9" s="264"/>
      <c r="D9" s="264"/>
      <c r="E9" s="265"/>
      <c r="F9" s="146" t="s">
        <v>2561</v>
      </c>
    </row>
    <row r="10" spans="1:6" ht="25.5" x14ac:dyDescent="0.2">
      <c r="A10" s="18" t="s">
        <v>2562</v>
      </c>
      <c r="B10" s="372" t="s">
        <v>2563</v>
      </c>
      <c r="C10" s="264"/>
      <c r="D10" s="264"/>
      <c r="E10" s="265"/>
      <c r="F10" s="147" t="s">
        <v>2738</v>
      </c>
    </row>
    <row r="11" spans="1:6" x14ac:dyDescent="0.2">
      <c r="A11" s="18" t="s">
        <v>2564</v>
      </c>
      <c r="B11" s="372" t="s">
        <v>2565</v>
      </c>
      <c r="C11" s="264"/>
      <c r="D11" s="264"/>
      <c r="E11" s="265"/>
      <c r="F11" s="146" t="s">
        <v>2566</v>
      </c>
    </row>
    <row r="12" spans="1:6" x14ac:dyDescent="0.2">
      <c r="A12" s="373" t="s">
        <v>2567</v>
      </c>
      <c r="B12" s="373"/>
      <c r="C12" s="373"/>
      <c r="D12" s="373"/>
      <c r="E12" s="373"/>
      <c r="F12" s="373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48" t="s">
        <v>2573</v>
      </c>
    </row>
    <row r="14" spans="1:6" x14ac:dyDescent="0.2">
      <c r="A14" s="54">
        <v>1</v>
      </c>
      <c r="B14" s="176" t="s">
        <v>29</v>
      </c>
      <c r="C14" s="24" t="s">
        <v>2574</v>
      </c>
      <c r="D14" s="177" t="s">
        <v>2575</v>
      </c>
      <c r="E14" s="57" t="s">
        <v>2576</v>
      </c>
      <c r="F14" s="178">
        <v>4</v>
      </c>
    </row>
    <row r="15" spans="1:6" x14ac:dyDescent="0.2">
      <c r="A15" s="287" t="s">
        <v>2577</v>
      </c>
      <c r="B15" s="287"/>
      <c r="C15" s="287"/>
      <c r="D15" s="287"/>
      <c r="E15" s="287"/>
      <c r="F15" s="287"/>
    </row>
    <row r="16" spans="1:6" x14ac:dyDescent="0.2">
      <c r="A16" s="58" t="s">
        <v>2578</v>
      </c>
    </row>
    <row r="17" spans="1:6" x14ac:dyDescent="0.2">
      <c r="A17" s="24">
        <v>1</v>
      </c>
      <c r="B17" s="289" t="s">
        <v>2579</v>
      </c>
      <c r="C17" s="289"/>
      <c r="D17" s="289"/>
      <c r="E17" s="308"/>
      <c r="F17" s="179" t="s">
        <v>2580</v>
      </c>
    </row>
    <row r="18" spans="1:6" x14ac:dyDescent="0.2">
      <c r="A18" s="24">
        <v>2</v>
      </c>
      <c r="B18" s="308" t="s">
        <v>2581</v>
      </c>
      <c r="C18" s="309"/>
      <c r="D18" s="309"/>
      <c r="E18" s="309"/>
      <c r="F18" s="179" t="s">
        <v>2710</v>
      </c>
    </row>
    <row r="19" spans="1:6" x14ac:dyDescent="0.2">
      <c r="A19" s="24">
        <v>3</v>
      </c>
      <c r="B19" s="378" t="s">
        <v>2583</v>
      </c>
      <c r="C19" s="379"/>
      <c r="D19" s="379"/>
      <c r="E19" s="379"/>
      <c r="F19" s="181">
        <v>1738</v>
      </c>
    </row>
    <row r="20" spans="1:6" ht="40.5" customHeight="1" x14ac:dyDescent="0.2">
      <c r="A20" s="24">
        <v>4</v>
      </c>
      <c r="B20" s="308" t="s">
        <v>2584</v>
      </c>
      <c r="C20" s="309"/>
      <c r="D20" s="309"/>
      <c r="E20" s="309"/>
      <c r="F20" s="182" t="str">
        <f>B14</f>
        <v>Marceneiro</v>
      </c>
    </row>
    <row r="21" spans="1:6" ht="13.5" thickBot="1" x14ac:dyDescent="0.25">
      <c r="A21" s="24">
        <v>5</v>
      </c>
      <c r="B21" s="308" t="s">
        <v>2585</v>
      </c>
      <c r="C21" s="309"/>
      <c r="D21" s="309"/>
      <c r="E21" s="310"/>
      <c r="F21" s="432">
        <v>43952</v>
      </c>
    </row>
    <row r="22" spans="1:6" ht="13.5" thickBot="1" x14ac:dyDescent="0.25">
      <c r="A22" s="369" t="s">
        <v>2586</v>
      </c>
      <c r="B22" s="370"/>
      <c r="C22" s="370"/>
      <c r="D22" s="370"/>
      <c r="E22" s="370"/>
      <c r="F22" s="371"/>
    </row>
    <row r="23" spans="1:6" x14ac:dyDescent="0.2">
      <c r="A23" s="59">
        <v>1</v>
      </c>
      <c r="B23" s="367" t="s">
        <v>2587</v>
      </c>
      <c r="C23" s="368"/>
      <c r="D23" s="368"/>
      <c r="E23" s="368"/>
      <c r="F23" s="149" t="s">
        <v>2588</v>
      </c>
    </row>
    <row r="24" spans="1:6" x14ac:dyDescent="0.2">
      <c r="A24" s="24" t="s">
        <v>2557</v>
      </c>
      <c r="B24" s="308" t="s">
        <v>2589</v>
      </c>
      <c r="C24" s="309"/>
      <c r="D24" s="309"/>
      <c r="E24" s="309"/>
      <c r="F24" s="183">
        <f>F19</f>
        <v>1738</v>
      </c>
    </row>
    <row r="25" spans="1:6" x14ac:dyDescent="0.2">
      <c r="A25" s="24" t="s">
        <v>2559</v>
      </c>
      <c r="B25" s="308" t="s">
        <v>2689</v>
      </c>
      <c r="C25" s="309"/>
      <c r="D25" s="309"/>
      <c r="E25" s="309"/>
      <c r="F25" s="183">
        <v>0</v>
      </c>
    </row>
    <row r="26" spans="1:6" x14ac:dyDescent="0.2">
      <c r="A26" s="24" t="s">
        <v>2562</v>
      </c>
      <c r="B26" s="308" t="s">
        <v>2711</v>
      </c>
      <c r="C26" s="309"/>
      <c r="D26" s="309"/>
      <c r="E26" s="309"/>
      <c r="F26" s="183">
        <v>0</v>
      </c>
    </row>
    <row r="27" spans="1:6" x14ac:dyDescent="0.2">
      <c r="A27" s="24" t="s">
        <v>2564</v>
      </c>
      <c r="B27" s="308" t="s">
        <v>2592</v>
      </c>
      <c r="C27" s="309"/>
      <c r="D27" s="309"/>
      <c r="E27" s="309"/>
      <c r="F27" s="183">
        <v>0</v>
      </c>
    </row>
    <row r="28" spans="1:6" x14ac:dyDescent="0.2">
      <c r="A28" s="24" t="s">
        <v>2593</v>
      </c>
      <c r="B28" s="308" t="s">
        <v>2594</v>
      </c>
      <c r="C28" s="309"/>
      <c r="D28" s="309"/>
      <c r="E28" s="309"/>
      <c r="F28" s="183">
        <v>0</v>
      </c>
    </row>
    <row r="29" spans="1:6" x14ac:dyDescent="0.2">
      <c r="A29" s="24" t="s">
        <v>2595</v>
      </c>
      <c r="B29" s="308" t="s">
        <v>2596</v>
      </c>
      <c r="C29" s="309"/>
      <c r="D29" s="309"/>
      <c r="E29" s="309"/>
      <c r="F29" s="183">
        <v>0</v>
      </c>
    </row>
    <row r="30" spans="1:6" x14ac:dyDescent="0.2">
      <c r="A30" s="35" t="s">
        <v>2597</v>
      </c>
      <c r="B30" s="308" t="s">
        <v>2598</v>
      </c>
      <c r="C30" s="309"/>
      <c r="D30" s="309"/>
      <c r="E30" s="309"/>
      <c r="F30" s="183">
        <v>0</v>
      </c>
    </row>
    <row r="31" spans="1:6" ht="13.5" thickBot="1" x14ac:dyDescent="0.25">
      <c r="A31" s="360" t="s">
        <v>2599</v>
      </c>
      <c r="B31" s="361"/>
      <c r="C31" s="362"/>
      <c r="D31" s="362"/>
      <c r="E31" s="363"/>
      <c r="F31" s="158">
        <f>SUM(F24:F30)</f>
        <v>1738</v>
      </c>
    </row>
    <row r="32" spans="1:6" ht="13.5" thickBot="1" x14ac:dyDescent="0.25">
      <c r="A32" s="364" t="s">
        <v>2600</v>
      </c>
      <c r="B32" s="365"/>
      <c r="C32" s="365"/>
      <c r="D32" s="365"/>
      <c r="E32" s="365"/>
      <c r="F32" s="366"/>
    </row>
    <row r="33" spans="1:6" x14ac:dyDescent="0.2">
      <c r="A33" s="61" t="s">
        <v>2601</v>
      </c>
      <c r="B33" s="367" t="s">
        <v>2602</v>
      </c>
      <c r="C33" s="368"/>
      <c r="D33" s="368"/>
      <c r="E33" s="368"/>
      <c r="F33" s="149" t="s">
        <v>2588</v>
      </c>
    </row>
    <row r="34" spans="1:6" x14ac:dyDescent="0.2">
      <c r="A34" s="24" t="s">
        <v>2557</v>
      </c>
      <c r="B34" s="316" t="s">
        <v>2603</v>
      </c>
      <c r="C34" s="317"/>
      <c r="D34" s="318"/>
      <c r="E34" s="184">
        <v>8.3299999999999999E-2</v>
      </c>
      <c r="F34" s="183">
        <f>E34*F31</f>
        <v>144.77539999999999</v>
      </c>
    </row>
    <row r="35" spans="1:6" x14ac:dyDescent="0.2">
      <c r="A35" s="24" t="s">
        <v>2559</v>
      </c>
      <c r="B35" s="316" t="s">
        <v>2604</v>
      </c>
      <c r="C35" s="317"/>
      <c r="D35" s="318"/>
      <c r="E35" s="184">
        <v>0.1111</v>
      </c>
      <c r="F35" s="183">
        <f>E35*F31</f>
        <v>193.09180000000001</v>
      </c>
    </row>
    <row r="36" spans="1:6" x14ac:dyDescent="0.2">
      <c r="A36" s="324" t="s">
        <v>2605</v>
      </c>
      <c r="B36" s="325"/>
      <c r="C36" s="325"/>
      <c r="D36" s="326"/>
      <c r="E36" s="189">
        <f>SUM(E34:E35)</f>
        <v>0.19440000000000002</v>
      </c>
      <c r="F36" s="164">
        <f>SUM(F34:F35)</f>
        <v>337.86720000000003</v>
      </c>
    </row>
    <row r="37" spans="1:6" x14ac:dyDescent="0.2">
      <c r="A37" s="62" t="s">
        <v>2606</v>
      </c>
      <c r="B37" s="357" t="s">
        <v>2607</v>
      </c>
      <c r="C37" s="358"/>
      <c r="D37" s="359"/>
      <c r="E37" s="62" t="s">
        <v>2608</v>
      </c>
      <c r="F37" s="150" t="s">
        <v>2588</v>
      </c>
    </row>
    <row r="38" spans="1:6" x14ac:dyDescent="0.2">
      <c r="A38" s="41" t="s">
        <v>2557</v>
      </c>
      <c r="B38" s="348" t="s">
        <v>2609</v>
      </c>
      <c r="C38" s="349"/>
      <c r="D38" s="350"/>
      <c r="E38" s="185">
        <f>TOTAL!J2</f>
        <v>0</v>
      </c>
      <c r="F38" s="160">
        <f>E38*$F$31</f>
        <v>0</v>
      </c>
    </row>
    <row r="39" spans="1:6" x14ac:dyDescent="0.2">
      <c r="A39" s="41" t="s">
        <v>2559</v>
      </c>
      <c r="B39" s="348" t="s">
        <v>2610</v>
      </c>
      <c r="C39" s="349"/>
      <c r="D39" s="350"/>
      <c r="E39" s="185">
        <v>1.4999999999999999E-2</v>
      </c>
      <c r="F39" s="160">
        <f>E39*($F$31+$F$36)</f>
        <v>31.138007999999999</v>
      </c>
    </row>
    <row r="40" spans="1:6" x14ac:dyDescent="0.2">
      <c r="A40" s="41" t="s">
        <v>2562</v>
      </c>
      <c r="B40" s="348" t="s">
        <v>2611</v>
      </c>
      <c r="C40" s="349"/>
      <c r="D40" s="350"/>
      <c r="E40" s="185">
        <v>0.01</v>
      </c>
      <c r="F40" s="160">
        <f t="shared" ref="F40:F45" si="0">E40*($F$31+$F$36)</f>
        <v>20.758672000000001</v>
      </c>
    </row>
    <row r="41" spans="1:6" x14ac:dyDescent="0.2">
      <c r="A41" s="41" t="s">
        <v>2564</v>
      </c>
      <c r="B41" s="348" t="s">
        <v>2612</v>
      </c>
      <c r="C41" s="349"/>
      <c r="D41" s="350"/>
      <c r="E41" s="185">
        <v>2E-3</v>
      </c>
      <c r="F41" s="160">
        <f t="shared" si="0"/>
        <v>4.1517344000000005</v>
      </c>
    </row>
    <row r="42" spans="1:6" x14ac:dyDescent="0.2">
      <c r="A42" s="41" t="s">
        <v>2593</v>
      </c>
      <c r="B42" s="348" t="s">
        <v>2613</v>
      </c>
      <c r="C42" s="349"/>
      <c r="D42" s="350"/>
      <c r="E42" s="185">
        <v>2.5000000000000001E-2</v>
      </c>
      <c r="F42" s="160">
        <f t="shared" si="0"/>
        <v>51.896680000000003</v>
      </c>
    </row>
    <row r="43" spans="1:6" x14ac:dyDescent="0.2">
      <c r="A43" s="28" t="s">
        <v>2595</v>
      </c>
      <c r="B43" s="351" t="s">
        <v>2614</v>
      </c>
      <c r="C43" s="352"/>
      <c r="D43" s="353"/>
      <c r="E43" s="185">
        <v>0.08</v>
      </c>
      <c r="F43" s="160">
        <f t="shared" si="0"/>
        <v>166.06937600000001</v>
      </c>
    </row>
    <row r="44" spans="1:6" x14ac:dyDescent="0.2">
      <c r="A44" s="41" t="s">
        <v>2597</v>
      </c>
      <c r="B44" s="348" t="s">
        <v>2761</v>
      </c>
      <c r="C44" s="349"/>
      <c r="D44" s="350"/>
      <c r="E44" s="185">
        <f>3%*0.926</f>
        <v>2.7779999999999999E-2</v>
      </c>
      <c r="F44" s="160">
        <f t="shared" si="0"/>
        <v>57.667590816000001</v>
      </c>
    </row>
    <row r="45" spans="1:6" x14ac:dyDescent="0.2">
      <c r="A45" s="41" t="s">
        <v>1983</v>
      </c>
      <c r="B45" s="348" t="s">
        <v>2615</v>
      </c>
      <c r="C45" s="349"/>
      <c r="D45" s="350"/>
      <c r="E45" s="185">
        <v>6.0000000000000001E-3</v>
      </c>
      <c r="F45" s="160">
        <f t="shared" si="0"/>
        <v>12.455203200000001</v>
      </c>
    </row>
    <row r="46" spans="1:6" x14ac:dyDescent="0.2">
      <c r="A46" s="354" t="s">
        <v>2044</v>
      </c>
      <c r="B46" s="355"/>
      <c r="C46" s="355"/>
      <c r="D46" s="356"/>
      <c r="E46" s="63">
        <f>SUM(E38:E45)</f>
        <v>0.16578000000000001</v>
      </c>
      <c r="F46" s="161">
        <f>SUM(F38:F45)</f>
        <v>344.13726441600011</v>
      </c>
    </row>
    <row r="47" spans="1:6" x14ac:dyDescent="0.2">
      <c r="A47" s="64" t="s">
        <v>2616</v>
      </c>
      <c r="B47" s="337" t="s">
        <v>2617</v>
      </c>
      <c r="C47" s="317"/>
      <c r="D47" s="317"/>
      <c r="E47" s="318"/>
      <c r="F47" s="151" t="s">
        <v>2588</v>
      </c>
    </row>
    <row r="48" spans="1:6" x14ac:dyDescent="0.2">
      <c r="A48" s="24" t="s">
        <v>2557</v>
      </c>
      <c r="B48" s="316" t="s">
        <v>2618</v>
      </c>
      <c r="C48" s="317"/>
      <c r="D48" s="346" t="s">
        <v>2739</v>
      </c>
      <c r="E48" s="347"/>
      <c r="F48" s="183">
        <f>(2*5.5*22)</f>
        <v>242</v>
      </c>
    </row>
    <row r="49" spans="1:6" x14ac:dyDescent="0.2">
      <c r="A49" s="24" t="s">
        <v>2559</v>
      </c>
      <c r="B49" s="308" t="s">
        <v>2741</v>
      </c>
      <c r="C49" s="309"/>
      <c r="D49" s="309"/>
      <c r="E49" s="310"/>
      <c r="F49" s="183">
        <f>ROUND(22*(16.95*0.91),2)</f>
        <v>339.34</v>
      </c>
    </row>
    <row r="50" spans="1:6" x14ac:dyDescent="0.2">
      <c r="A50" s="24" t="s">
        <v>2562</v>
      </c>
      <c r="B50" s="308" t="s">
        <v>2740</v>
      </c>
      <c r="C50" s="309"/>
      <c r="D50" s="309"/>
      <c r="E50" s="310"/>
      <c r="F50" s="183">
        <f>ROUND(22*3.89,2)</f>
        <v>85.58</v>
      </c>
    </row>
    <row r="51" spans="1:6" x14ac:dyDescent="0.2">
      <c r="A51" s="24" t="s">
        <v>2564</v>
      </c>
      <c r="B51" s="308" t="s">
        <v>2619</v>
      </c>
      <c r="C51" s="309"/>
      <c r="D51" s="309"/>
      <c r="E51" s="310"/>
      <c r="F51" s="183"/>
    </row>
    <row r="52" spans="1:6" x14ac:dyDescent="0.2">
      <c r="A52" s="24" t="s">
        <v>2593</v>
      </c>
      <c r="B52" s="308" t="s">
        <v>2620</v>
      </c>
      <c r="C52" s="309"/>
      <c r="D52" s="309"/>
      <c r="E52" s="310"/>
      <c r="F52" s="183"/>
    </row>
    <row r="53" spans="1:6" x14ac:dyDescent="0.2">
      <c r="A53" s="324" t="s">
        <v>2621</v>
      </c>
      <c r="B53" s="325"/>
      <c r="C53" s="325"/>
      <c r="D53" s="325"/>
      <c r="E53" s="326"/>
      <c r="F53" s="188">
        <f>SUM(F48:F52)</f>
        <v>666.92</v>
      </c>
    </row>
    <row r="54" spans="1:6" x14ac:dyDescent="0.2">
      <c r="A54" s="300" t="s">
        <v>2622</v>
      </c>
      <c r="B54" s="300"/>
      <c r="C54" s="300"/>
      <c r="D54" s="300"/>
      <c r="E54" s="300"/>
      <c r="F54" s="300"/>
    </row>
    <row r="55" spans="1:6" ht="13.5" thickBot="1" x14ac:dyDescent="0.25">
      <c r="A55" s="345" t="s">
        <v>2623</v>
      </c>
      <c r="B55" s="345"/>
      <c r="C55" s="345"/>
      <c r="D55" s="345"/>
      <c r="E55" s="345"/>
      <c r="F55" s="345"/>
    </row>
    <row r="56" spans="1:6" ht="13.5" thickBot="1" x14ac:dyDescent="0.25">
      <c r="A56" s="302" t="s">
        <v>2624</v>
      </c>
      <c r="B56" s="303"/>
      <c r="C56" s="303"/>
      <c r="D56" s="303"/>
      <c r="E56" s="303"/>
      <c r="F56" s="304"/>
    </row>
    <row r="57" spans="1:6" x14ac:dyDescent="0.2">
      <c r="A57" s="60">
        <v>2</v>
      </c>
      <c r="B57" s="320" t="s">
        <v>2625</v>
      </c>
      <c r="C57" s="321"/>
      <c r="D57" s="321"/>
      <c r="E57" s="322"/>
      <c r="F57" s="152" t="s">
        <v>2588</v>
      </c>
    </row>
    <row r="58" spans="1:6" x14ac:dyDescent="0.2">
      <c r="A58" s="64" t="s">
        <v>2601</v>
      </c>
      <c r="B58" s="339" t="s">
        <v>2626</v>
      </c>
      <c r="C58" s="340"/>
      <c r="D58" s="340"/>
      <c r="E58" s="341"/>
      <c r="F58" s="165">
        <f>F36</f>
        <v>337.86720000000003</v>
      </c>
    </row>
    <row r="59" spans="1:6" x14ac:dyDescent="0.2">
      <c r="A59" s="64" t="s">
        <v>2606</v>
      </c>
      <c r="B59" s="339" t="s">
        <v>2627</v>
      </c>
      <c r="C59" s="340"/>
      <c r="D59" s="340"/>
      <c r="E59" s="341"/>
      <c r="F59" s="165">
        <f>F46</f>
        <v>344.13726441600011</v>
      </c>
    </row>
    <row r="60" spans="1:6" x14ac:dyDescent="0.2">
      <c r="A60" s="64" t="s">
        <v>2616</v>
      </c>
      <c r="B60" s="339" t="s">
        <v>2628</v>
      </c>
      <c r="C60" s="340"/>
      <c r="D60" s="340"/>
      <c r="E60" s="341"/>
      <c r="F60" s="165">
        <f>F53</f>
        <v>666.92</v>
      </c>
    </row>
    <row r="61" spans="1:6" ht="13.5" thickBot="1" x14ac:dyDescent="0.25">
      <c r="A61" s="66"/>
      <c r="B61" s="342" t="s">
        <v>2044</v>
      </c>
      <c r="C61" s="343"/>
      <c r="D61" s="343"/>
      <c r="E61" s="344"/>
      <c r="F61" s="166">
        <f>SUM(F58:F60)</f>
        <v>1348.9244644160001</v>
      </c>
    </row>
    <row r="62" spans="1:6" ht="13.5" thickBot="1" x14ac:dyDescent="0.25">
      <c r="A62" s="302" t="s">
        <v>2629</v>
      </c>
      <c r="B62" s="303"/>
      <c r="C62" s="303"/>
      <c r="D62" s="303"/>
      <c r="E62" s="303"/>
      <c r="F62" s="304"/>
    </row>
    <row r="63" spans="1:6" x14ac:dyDescent="0.2">
      <c r="A63" s="65">
        <v>3</v>
      </c>
      <c r="B63" s="305" t="s">
        <v>2630</v>
      </c>
      <c r="C63" s="306"/>
      <c r="D63" s="307"/>
      <c r="E63" s="65" t="s">
        <v>2608</v>
      </c>
      <c r="F63" s="151" t="s">
        <v>2588</v>
      </c>
    </row>
    <row r="64" spans="1:6" x14ac:dyDescent="0.2">
      <c r="A64" s="24" t="s">
        <v>2557</v>
      </c>
      <c r="B64" s="308" t="s">
        <v>2631</v>
      </c>
      <c r="C64" s="309"/>
      <c r="D64" s="310"/>
      <c r="E64" s="186">
        <v>1.8100000000000002E-2</v>
      </c>
      <c r="F64" s="88">
        <f>$F$31*E64</f>
        <v>31.457800000000002</v>
      </c>
    </row>
    <row r="65" spans="1:6" x14ac:dyDescent="0.2">
      <c r="A65" s="24" t="s">
        <v>2559</v>
      </c>
      <c r="B65" s="308" t="s">
        <v>2632</v>
      </c>
      <c r="C65" s="309"/>
      <c r="D65" s="310"/>
      <c r="E65" s="186">
        <v>1.4E-3</v>
      </c>
      <c r="F65" s="88">
        <f>F64*E65</f>
        <v>4.4040920000000004E-2</v>
      </c>
    </row>
    <row r="66" spans="1:6" ht="25.5" customHeight="1" x14ac:dyDescent="0.2">
      <c r="A66" s="24" t="s">
        <v>2562</v>
      </c>
      <c r="B66" s="308" t="s">
        <v>2633</v>
      </c>
      <c r="C66" s="309"/>
      <c r="D66" s="310"/>
      <c r="E66" s="186">
        <v>3.4700000000000002E-2</v>
      </c>
      <c r="F66" s="88">
        <f>E66*$F$31</f>
        <v>60.308600000000006</v>
      </c>
    </row>
    <row r="67" spans="1:6" x14ac:dyDescent="0.2">
      <c r="A67" s="24" t="s">
        <v>2564</v>
      </c>
      <c r="B67" s="308" t="s">
        <v>2634</v>
      </c>
      <c r="C67" s="309"/>
      <c r="D67" s="310"/>
      <c r="E67" s="186">
        <v>1.9E-3</v>
      </c>
      <c r="F67" s="88">
        <f>E67*$F$31</f>
        <v>3.3022</v>
      </c>
    </row>
    <row r="68" spans="1:6" ht="22.5" customHeight="1" x14ac:dyDescent="0.2">
      <c r="A68" s="24" t="s">
        <v>2593</v>
      </c>
      <c r="B68" s="308" t="s">
        <v>2635</v>
      </c>
      <c r="C68" s="309"/>
      <c r="D68" s="310"/>
      <c r="E68" s="186">
        <v>6.9999999999999999E-4</v>
      </c>
      <c r="F68" s="88">
        <f>E68*$F$31</f>
        <v>1.2165999999999999</v>
      </c>
    </row>
    <row r="69" spans="1:6" ht="27" customHeight="1" x14ac:dyDescent="0.2">
      <c r="A69" s="24" t="s">
        <v>2595</v>
      </c>
      <c r="B69" s="308" t="s">
        <v>2636</v>
      </c>
      <c r="C69" s="309"/>
      <c r="D69" s="310"/>
      <c r="E69" s="186">
        <v>4.4999999999999997E-3</v>
      </c>
      <c r="F69" s="88">
        <f>$F$31*E69</f>
        <v>7.8209999999999997</v>
      </c>
    </row>
    <row r="70" spans="1:6" ht="13.5" thickBot="1" x14ac:dyDescent="0.25">
      <c r="A70" s="333" t="s">
        <v>2637</v>
      </c>
      <c r="B70" s="334"/>
      <c r="C70" s="334"/>
      <c r="D70" s="335"/>
      <c r="E70" s="67">
        <f>SUM(E64:E69)</f>
        <v>6.1299999999999993E-2</v>
      </c>
      <c r="F70" s="163">
        <f>SUM(F64:F69)</f>
        <v>104.15024092</v>
      </c>
    </row>
    <row r="71" spans="1:6" ht="13.5" thickBot="1" x14ac:dyDescent="0.25">
      <c r="A71" s="302" t="s">
        <v>2638</v>
      </c>
      <c r="B71" s="303"/>
      <c r="C71" s="303"/>
      <c r="D71" s="303"/>
      <c r="E71" s="303"/>
      <c r="F71" s="304"/>
    </row>
    <row r="72" spans="1:6" x14ac:dyDescent="0.2">
      <c r="A72" s="68" t="s">
        <v>2639</v>
      </c>
      <c r="B72" s="336" t="s">
        <v>2640</v>
      </c>
      <c r="C72" s="337"/>
      <c r="D72" s="338"/>
      <c r="E72" s="65" t="s">
        <v>2608</v>
      </c>
      <c r="F72" s="153" t="s">
        <v>2588</v>
      </c>
    </row>
    <row r="73" spans="1:6" x14ac:dyDescent="0.2">
      <c r="A73" s="69" t="s">
        <v>2557</v>
      </c>
      <c r="B73" s="323" t="s">
        <v>2641</v>
      </c>
      <c r="C73" s="309"/>
      <c r="D73" s="310"/>
      <c r="E73" s="187">
        <v>9.0749999999999997E-2</v>
      </c>
      <c r="F73" s="167">
        <f t="shared" ref="F73:F78" si="1">E73*$F$31</f>
        <v>157.7235</v>
      </c>
    </row>
    <row r="74" spans="1:6" x14ac:dyDescent="0.2">
      <c r="A74" s="69" t="s">
        <v>2559</v>
      </c>
      <c r="B74" s="323" t="s">
        <v>2642</v>
      </c>
      <c r="C74" s="309"/>
      <c r="D74" s="310"/>
      <c r="E74" s="187">
        <v>1.6299999999999999E-2</v>
      </c>
      <c r="F74" s="167">
        <f t="shared" si="1"/>
        <v>28.329399999999996</v>
      </c>
    </row>
    <row r="75" spans="1:6" x14ac:dyDescent="0.2">
      <c r="A75" s="69" t="s">
        <v>2562</v>
      </c>
      <c r="B75" s="323" t="s">
        <v>2643</v>
      </c>
      <c r="C75" s="309"/>
      <c r="D75" s="310"/>
      <c r="E75" s="187">
        <v>2.0000000000000001E-4</v>
      </c>
      <c r="F75" s="167">
        <f t="shared" si="1"/>
        <v>0.34760000000000002</v>
      </c>
    </row>
    <row r="76" spans="1:6" ht="29.25" customHeight="1" x14ac:dyDescent="0.2">
      <c r="A76" s="69" t="s">
        <v>2564</v>
      </c>
      <c r="B76" s="323" t="s">
        <v>2644</v>
      </c>
      <c r="C76" s="309"/>
      <c r="D76" s="310"/>
      <c r="E76" s="187">
        <v>3.3E-3</v>
      </c>
      <c r="F76" s="167">
        <f t="shared" si="1"/>
        <v>5.7354000000000003</v>
      </c>
    </row>
    <row r="77" spans="1:6" ht="26.25" customHeight="1" x14ac:dyDescent="0.2">
      <c r="A77" s="69" t="s">
        <v>2593</v>
      </c>
      <c r="B77" s="323" t="s">
        <v>2645</v>
      </c>
      <c r="C77" s="309"/>
      <c r="D77" s="310"/>
      <c r="E77" s="187">
        <v>5.5000000000000003E-4</v>
      </c>
      <c r="F77" s="167">
        <f t="shared" si="1"/>
        <v>0.95590000000000008</v>
      </c>
    </row>
    <row r="78" spans="1:6" ht="27.75" customHeight="1" x14ac:dyDescent="0.2">
      <c r="A78" s="69" t="s">
        <v>2595</v>
      </c>
      <c r="B78" s="323" t="s">
        <v>2646</v>
      </c>
      <c r="C78" s="309"/>
      <c r="D78" s="310"/>
      <c r="E78" s="187">
        <v>0</v>
      </c>
      <c r="F78" s="167">
        <f t="shared" si="1"/>
        <v>0</v>
      </c>
    </row>
    <row r="79" spans="1:6" ht="13.5" thickBot="1" x14ac:dyDescent="0.25">
      <c r="A79" s="324" t="s">
        <v>2637</v>
      </c>
      <c r="B79" s="325"/>
      <c r="C79" s="325"/>
      <c r="D79" s="326"/>
      <c r="E79" s="67">
        <f>SUM(E73:E78)</f>
        <v>0.11109999999999999</v>
      </c>
      <c r="F79" s="168">
        <f>SUM(F73:F78)</f>
        <v>193.09180000000001</v>
      </c>
    </row>
    <row r="80" spans="1:6" ht="13.5" thickBot="1" x14ac:dyDescent="0.25">
      <c r="A80" s="70" t="s">
        <v>2647</v>
      </c>
      <c r="B80" s="327" t="s">
        <v>2648</v>
      </c>
      <c r="C80" s="328"/>
      <c r="D80" s="329"/>
      <c r="E80" s="71" t="s">
        <v>2608</v>
      </c>
      <c r="F80" s="154" t="s">
        <v>2588</v>
      </c>
    </row>
    <row r="81" spans="1:6" x14ac:dyDescent="0.2">
      <c r="A81" s="33" t="s">
        <v>2557</v>
      </c>
      <c r="B81" s="330" t="s">
        <v>2649</v>
      </c>
      <c r="C81" s="331"/>
      <c r="D81" s="332"/>
      <c r="E81" s="72"/>
      <c r="F81" s="169"/>
    </row>
    <row r="82" spans="1:6" x14ac:dyDescent="0.2">
      <c r="A82" s="36"/>
      <c r="B82" s="316" t="s">
        <v>2650</v>
      </c>
      <c r="C82" s="317"/>
      <c r="D82" s="318"/>
      <c r="E82" s="36"/>
      <c r="F82" s="143"/>
    </row>
    <row r="83" spans="1:6" x14ac:dyDescent="0.2">
      <c r="A83" s="73"/>
      <c r="B83" s="74" t="s">
        <v>2044</v>
      </c>
      <c r="C83" s="75"/>
      <c r="D83" s="76"/>
      <c r="E83" s="73"/>
      <c r="F83" s="170"/>
    </row>
    <row r="84" spans="1:6" ht="30" customHeight="1" thickBot="1" x14ac:dyDescent="0.25">
      <c r="A84" s="319" t="s">
        <v>2651</v>
      </c>
      <c r="B84" s="319"/>
      <c r="C84" s="319"/>
      <c r="D84" s="319"/>
      <c r="E84" s="319"/>
      <c r="F84" s="319"/>
    </row>
    <row r="85" spans="1:6" ht="13.5" thickBot="1" x14ac:dyDescent="0.25">
      <c r="A85" s="302" t="s">
        <v>2652</v>
      </c>
      <c r="B85" s="303"/>
      <c r="C85" s="303"/>
      <c r="D85" s="303"/>
      <c r="E85" s="303"/>
      <c r="F85" s="304"/>
    </row>
    <row r="86" spans="1:6" x14ac:dyDescent="0.2">
      <c r="A86" s="60">
        <v>4</v>
      </c>
      <c r="B86" s="320" t="s">
        <v>2653</v>
      </c>
      <c r="C86" s="321"/>
      <c r="D86" s="321"/>
      <c r="E86" s="322"/>
      <c r="F86" s="152" t="s">
        <v>2588</v>
      </c>
    </row>
    <row r="87" spans="1:6" x14ac:dyDescent="0.2">
      <c r="A87" s="24" t="s">
        <v>2639</v>
      </c>
      <c r="B87" s="289" t="s">
        <v>2654</v>
      </c>
      <c r="C87" s="289"/>
      <c r="D87" s="289"/>
      <c r="E87" s="289"/>
      <c r="F87" s="183">
        <f>F79</f>
        <v>193.09180000000001</v>
      </c>
    </row>
    <row r="88" spans="1:6" x14ac:dyDescent="0.2">
      <c r="A88" s="24" t="s">
        <v>2647</v>
      </c>
      <c r="B88" s="308" t="s">
        <v>2655</v>
      </c>
      <c r="C88" s="309"/>
      <c r="D88" s="309"/>
      <c r="E88" s="310"/>
      <c r="F88" s="183">
        <f>F83</f>
        <v>0</v>
      </c>
    </row>
    <row r="89" spans="1:6" ht="13.5" thickBot="1" x14ac:dyDescent="0.25">
      <c r="A89" s="311" t="s">
        <v>2637</v>
      </c>
      <c r="B89" s="311"/>
      <c r="C89" s="311"/>
      <c r="D89" s="311"/>
      <c r="E89" s="311"/>
      <c r="F89" s="171">
        <f>SUM(F87:F88)</f>
        <v>193.09180000000001</v>
      </c>
    </row>
    <row r="90" spans="1:6" ht="13.5" thickBot="1" x14ac:dyDescent="0.25">
      <c r="A90" s="312" t="s">
        <v>2656</v>
      </c>
      <c r="B90" s="313"/>
      <c r="C90" s="313"/>
      <c r="D90" s="313"/>
      <c r="E90" s="313"/>
      <c r="F90" s="314"/>
    </row>
    <row r="91" spans="1:6" x14ac:dyDescent="0.2">
      <c r="A91" s="59">
        <v>5</v>
      </c>
      <c r="B91" s="315" t="s">
        <v>2657</v>
      </c>
      <c r="C91" s="315"/>
      <c r="D91" s="315"/>
      <c r="E91" s="59" t="s">
        <v>2608</v>
      </c>
      <c r="F91" s="152" t="s">
        <v>2588</v>
      </c>
    </row>
    <row r="92" spans="1:6" x14ac:dyDescent="0.2">
      <c r="A92" s="24" t="s">
        <v>2557</v>
      </c>
      <c r="B92" s="289" t="s">
        <v>2658</v>
      </c>
      <c r="C92" s="289"/>
      <c r="D92" s="289"/>
      <c r="E92" s="77"/>
      <c r="F92" s="183">
        <f>'Aux - Insumos Sintético'!H8/(12*96)</f>
        <v>13.918986111111114</v>
      </c>
    </row>
    <row r="93" spans="1:6" x14ac:dyDescent="0.2">
      <c r="A93" s="24" t="s">
        <v>2559</v>
      </c>
      <c r="B93" s="289" t="s">
        <v>2151</v>
      </c>
      <c r="C93" s="289"/>
      <c r="D93" s="289"/>
      <c r="E93" s="77"/>
      <c r="F93" s="183">
        <f>'Aux - Insumos Sintético'!H280/(12*7)</f>
        <v>13.510381681681682</v>
      </c>
    </row>
    <row r="94" spans="1:6" x14ac:dyDescent="0.2">
      <c r="A94" s="24" t="s">
        <v>2562</v>
      </c>
      <c r="B94" s="289" t="s">
        <v>2696</v>
      </c>
      <c r="C94" s="289"/>
      <c r="D94" s="289"/>
      <c r="E94" s="78"/>
      <c r="F94" s="183">
        <f>'Aux - Insumos Sintético'!H270/(12*7)</f>
        <v>82.045385293410277</v>
      </c>
    </row>
    <row r="95" spans="1:6" x14ac:dyDescent="0.2">
      <c r="A95" s="24" t="s">
        <v>2564</v>
      </c>
      <c r="B95" s="289"/>
      <c r="C95" s="289"/>
      <c r="D95" s="289"/>
      <c r="E95" s="78"/>
      <c r="F95" s="183"/>
    </row>
    <row r="96" spans="1:6" x14ac:dyDescent="0.2">
      <c r="A96" s="79" t="s">
        <v>2044</v>
      </c>
      <c r="B96" s="80"/>
      <c r="C96" s="80"/>
      <c r="D96" s="80"/>
      <c r="E96" s="67"/>
      <c r="F96" s="159">
        <f>SUM(F92:F95)</f>
        <v>109.47475308620307</v>
      </c>
    </row>
    <row r="97" spans="1:6" ht="13.5" thickBot="1" x14ac:dyDescent="0.25">
      <c r="A97" s="301" t="s">
        <v>2734</v>
      </c>
      <c r="B97" s="301"/>
      <c r="C97" s="301"/>
      <c r="D97" s="301"/>
      <c r="E97" s="301"/>
      <c r="F97" s="301"/>
    </row>
    <row r="98" spans="1:6" ht="13.5" thickBot="1" x14ac:dyDescent="0.25">
      <c r="A98" s="302" t="s">
        <v>2659</v>
      </c>
      <c r="B98" s="303"/>
      <c r="C98" s="303"/>
      <c r="D98" s="303"/>
      <c r="E98" s="303"/>
      <c r="F98" s="304"/>
    </row>
    <row r="99" spans="1:6" x14ac:dyDescent="0.2">
      <c r="A99" s="59">
        <v>6</v>
      </c>
      <c r="B99" s="315" t="s">
        <v>2660</v>
      </c>
      <c r="C99" s="315"/>
      <c r="D99" s="315"/>
      <c r="E99" s="59" t="s">
        <v>2608</v>
      </c>
      <c r="F99" s="164" t="s">
        <v>2588</v>
      </c>
    </row>
    <row r="100" spans="1:6" x14ac:dyDescent="0.2">
      <c r="A100" s="24" t="s">
        <v>2557</v>
      </c>
      <c r="B100" s="308" t="s">
        <v>2661</v>
      </c>
      <c r="C100" s="309"/>
      <c r="D100" s="310"/>
      <c r="E100" s="206">
        <f>ADM</f>
        <v>2.1000000000000001E-2</v>
      </c>
      <c r="F100" s="175">
        <f>ROUND(E100*F116,2)</f>
        <v>73.37</v>
      </c>
    </row>
    <row r="101" spans="1:6" x14ac:dyDescent="0.2">
      <c r="A101" s="207" t="s">
        <v>2559</v>
      </c>
      <c r="B101" s="387" t="s">
        <v>2662</v>
      </c>
      <c r="C101" s="388"/>
      <c r="D101" s="389"/>
      <c r="E101" s="208">
        <v>2.0899999999999998E-2</v>
      </c>
      <c r="F101" s="209">
        <f>ROUND((F116+F100)*E101,2)</f>
        <v>74.55</v>
      </c>
    </row>
    <row r="102" spans="1:6" x14ac:dyDescent="0.2">
      <c r="A102" s="199" t="s">
        <v>2562</v>
      </c>
      <c r="B102" s="391" t="s">
        <v>2663</v>
      </c>
      <c r="C102" s="392"/>
      <c r="D102" s="393"/>
      <c r="E102" s="200">
        <f>SUM(E103:E105)</f>
        <v>0.13219999999999998</v>
      </c>
      <c r="F102" s="201">
        <f>F103+F105</f>
        <v>554.76</v>
      </c>
    </row>
    <row r="103" spans="1:6" ht="34.5" customHeight="1" x14ac:dyDescent="0.2">
      <c r="A103" s="81"/>
      <c r="B103" s="43" t="s">
        <v>2664</v>
      </c>
      <c r="C103" s="383" t="str">
        <f>"PIS "&amp;(PIS*100)&amp;"% + COFINS "&amp;(CONFINS*100)&amp;"% + CPRB "&amp;(CPRB*100)&amp;"%"</f>
        <v>PIS 0,66% + COFINS 3,06% + CPRB 4,5%</v>
      </c>
      <c r="D103" s="384"/>
      <c r="E103" s="186">
        <f>PIS+CONFINS+CPRB</f>
        <v>8.2199999999999995E-2</v>
      </c>
      <c r="F103" s="88">
        <f>ROUND(($F$116+$F$100+$F$101)/(1-$E$102)*E103,2)</f>
        <v>344.94</v>
      </c>
    </row>
    <row r="104" spans="1:6" ht="24" customHeight="1" x14ac:dyDescent="0.2">
      <c r="A104" s="81"/>
      <c r="B104" s="43" t="s">
        <v>2665</v>
      </c>
      <c r="C104" s="383"/>
      <c r="D104" s="384"/>
      <c r="E104" s="186">
        <v>0</v>
      </c>
      <c r="F104" s="88">
        <f>($F$117+$F$101+$F$102)/(1-$E$103)*E104</f>
        <v>0</v>
      </c>
    </row>
    <row r="105" spans="1:6" x14ac:dyDescent="0.2">
      <c r="A105" s="81"/>
      <c r="B105" s="43" t="s">
        <v>2666</v>
      </c>
      <c r="C105" s="385" t="s">
        <v>2667</v>
      </c>
      <c r="D105" s="386"/>
      <c r="E105" s="186">
        <f>ISS</f>
        <v>0.05</v>
      </c>
      <c r="F105" s="88">
        <f>ROUND(($F$116+$F$100+$F$101)/(1-$E$102)*E105,2)</f>
        <v>209.82</v>
      </c>
    </row>
    <row r="106" spans="1:6" x14ac:dyDescent="0.2">
      <c r="A106" s="297" t="s">
        <v>2663</v>
      </c>
      <c r="B106" s="298"/>
      <c r="C106" s="298"/>
      <c r="D106" s="299"/>
      <c r="E106" s="212"/>
      <c r="F106" s="162">
        <f>F100+F101+F102</f>
        <v>702.68000000000006</v>
      </c>
    </row>
    <row r="107" spans="1:6" x14ac:dyDescent="0.2">
      <c r="A107" s="300" t="s">
        <v>2668</v>
      </c>
      <c r="B107" s="300"/>
      <c r="C107" s="300"/>
      <c r="D107" s="300"/>
      <c r="E107" s="300"/>
      <c r="F107" s="300"/>
    </row>
    <row r="108" spans="1:6" x14ac:dyDescent="0.2">
      <c r="A108" s="286" t="s">
        <v>2669</v>
      </c>
      <c r="B108" s="286"/>
      <c r="C108" s="286"/>
      <c r="D108" s="286"/>
      <c r="E108" s="286"/>
      <c r="F108" s="286"/>
    </row>
    <row r="109" spans="1:6" x14ac:dyDescent="0.2">
      <c r="A109" s="287" t="s">
        <v>2670</v>
      </c>
      <c r="B109" s="287"/>
      <c r="C109" s="287"/>
      <c r="D109" s="287"/>
      <c r="E109" s="287"/>
      <c r="F109" s="287"/>
    </row>
    <row r="110" spans="1:6" x14ac:dyDescent="0.2">
      <c r="A110" s="288" t="s">
        <v>2671</v>
      </c>
      <c r="B110" s="288"/>
      <c r="C110" s="288"/>
      <c r="D110" s="288"/>
      <c r="E110" s="288"/>
      <c r="F110" s="202" t="s">
        <v>2672</v>
      </c>
    </row>
    <row r="111" spans="1:6" x14ac:dyDescent="0.2">
      <c r="A111" s="28" t="s">
        <v>2557</v>
      </c>
      <c r="B111" s="382" t="s">
        <v>2673</v>
      </c>
      <c r="C111" s="382"/>
      <c r="D111" s="382"/>
      <c r="E111" s="382"/>
      <c r="F111" s="203">
        <f>F31</f>
        <v>1738</v>
      </c>
    </row>
    <row r="112" spans="1:6" x14ac:dyDescent="0.2">
      <c r="A112" s="27" t="s">
        <v>2559</v>
      </c>
      <c r="B112" s="380" t="s">
        <v>2674</v>
      </c>
      <c r="C112" s="380"/>
      <c r="D112" s="380"/>
      <c r="E112" s="380"/>
      <c r="F112" s="204">
        <f>F61</f>
        <v>1348.9244644160001</v>
      </c>
    </row>
    <row r="113" spans="1:6" x14ac:dyDescent="0.2">
      <c r="A113" s="27" t="s">
        <v>2562</v>
      </c>
      <c r="B113" s="380" t="s">
        <v>2675</v>
      </c>
      <c r="C113" s="380"/>
      <c r="D113" s="380"/>
      <c r="E113" s="380"/>
      <c r="F113" s="204">
        <f>F70</f>
        <v>104.15024092</v>
      </c>
    </row>
    <row r="114" spans="1:6" x14ac:dyDescent="0.2">
      <c r="A114" s="27" t="s">
        <v>2564</v>
      </c>
      <c r="B114" s="380" t="s">
        <v>2676</v>
      </c>
      <c r="C114" s="380"/>
      <c r="D114" s="380"/>
      <c r="E114" s="380"/>
      <c r="F114" s="204">
        <f>F89</f>
        <v>193.09180000000001</v>
      </c>
    </row>
    <row r="115" spans="1:6" x14ac:dyDescent="0.2">
      <c r="A115" s="27" t="s">
        <v>2593</v>
      </c>
      <c r="B115" s="380" t="s">
        <v>2677</v>
      </c>
      <c r="C115" s="380"/>
      <c r="D115" s="380"/>
      <c r="E115" s="380"/>
      <c r="F115" s="204">
        <f>F96</f>
        <v>109.47475308620307</v>
      </c>
    </row>
    <row r="116" spans="1:6" x14ac:dyDescent="0.2">
      <c r="A116" s="381" t="s">
        <v>2678</v>
      </c>
      <c r="B116" s="381"/>
      <c r="C116" s="381"/>
      <c r="D116" s="381"/>
      <c r="E116" s="381"/>
      <c r="F116" s="205">
        <f>SUM(F111:F115)</f>
        <v>3493.6412584222035</v>
      </c>
    </row>
    <row r="117" spans="1:6" x14ac:dyDescent="0.2">
      <c r="A117" s="27" t="s">
        <v>2593</v>
      </c>
      <c r="B117" s="380" t="s">
        <v>2679</v>
      </c>
      <c r="C117" s="380"/>
      <c r="D117" s="380"/>
      <c r="E117" s="380"/>
      <c r="F117" s="204">
        <f>F106</f>
        <v>702.68000000000006</v>
      </c>
    </row>
    <row r="118" spans="1:6" x14ac:dyDescent="0.2">
      <c r="A118" s="285" t="s">
        <v>2680</v>
      </c>
      <c r="B118" s="285"/>
      <c r="C118" s="285"/>
      <c r="D118" s="285"/>
      <c r="E118" s="285"/>
      <c r="F118" s="188">
        <f>ROUND(F117+F116,2)</f>
        <v>4196.32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Planilha22">
    <tabColor theme="9" tint="0.79998168889431442"/>
    <pageSetUpPr fitToPage="1"/>
  </sheetPr>
  <dimension ref="A1:N13"/>
  <sheetViews>
    <sheetView view="pageBreakPreview" zoomScaleNormal="100" zoomScaleSheetLayoutView="100" workbookViewId="0">
      <selection activeCell="N19" sqref="N19:N20"/>
    </sheetView>
  </sheetViews>
  <sheetFormatPr defaultColWidth="9.28515625" defaultRowHeight="12.75" x14ac:dyDescent="0.25"/>
  <cols>
    <col min="1" max="3" width="9.28515625" style="86"/>
    <col min="4" max="4" width="13.7109375" style="86" bestFit="1" customWidth="1"/>
    <col min="5" max="5" width="4.5703125" style="86" customWidth="1"/>
    <col min="6" max="6" width="13.7109375" style="86" bestFit="1" customWidth="1"/>
    <col min="7" max="7" width="28.7109375" style="86" bestFit="1" customWidth="1"/>
    <col min="8" max="8" width="10.28515625" style="86" bestFit="1" customWidth="1"/>
    <col min="9" max="11" width="9.28515625" style="86"/>
    <col min="12" max="12" width="13.7109375" style="86" bestFit="1" customWidth="1"/>
    <col min="13" max="13" width="10.28515625" style="86" bestFit="1" customWidth="1"/>
    <col min="14" max="16384" width="9.28515625" style="86"/>
  </cols>
  <sheetData>
    <row r="1" spans="1:14" ht="12.75" customHeight="1" x14ac:dyDescent="0.25">
      <c r="A1" s="394" t="s">
        <v>2039</v>
      </c>
      <c r="B1" s="395"/>
      <c r="C1" s="395"/>
      <c r="D1" s="395"/>
      <c r="E1" s="395"/>
      <c r="F1" s="395"/>
      <c r="G1" s="395"/>
      <c r="H1" s="395"/>
      <c r="K1"/>
      <c r="L1"/>
      <c r="M1"/>
      <c r="N1"/>
    </row>
    <row r="2" spans="1:14" s="53" customFormat="1" ht="15" x14ac:dyDescent="0.25">
      <c r="A2" s="253" t="s">
        <v>32</v>
      </c>
      <c r="B2" s="253"/>
      <c r="C2" s="253"/>
      <c r="D2" s="253"/>
      <c r="K2"/>
      <c r="L2"/>
      <c r="M2"/>
      <c r="N2"/>
    </row>
    <row r="3" spans="1:14" s="53" customFormat="1" ht="15" x14ac:dyDescent="0.25">
      <c r="A3" s="397" t="s">
        <v>33</v>
      </c>
      <c r="B3" s="397"/>
      <c r="C3" s="397" t="s">
        <v>34</v>
      </c>
      <c r="D3" s="397"/>
      <c r="F3" s="18" t="s">
        <v>2012</v>
      </c>
      <c r="G3" s="18" t="s">
        <v>7</v>
      </c>
      <c r="H3" s="18" t="s">
        <v>2040</v>
      </c>
      <c r="K3"/>
      <c r="L3"/>
      <c r="M3"/>
      <c r="N3"/>
    </row>
    <row r="4" spans="1:14" ht="15" x14ac:dyDescent="0.25">
      <c r="A4" s="268">
        <v>8</v>
      </c>
      <c r="B4" s="268"/>
      <c r="C4" s="268">
        <f>A4*22</f>
        <v>176</v>
      </c>
      <c r="D4" s="268"/>
      <c r="E4" s="22"/>
      <c r="F4" s="144" t="s">
        <v>2532</v>
      </c>
      <c r="G4" s="22" t="s">
        <v>2041</v>
      </c>
      <c r="H4" s="21">
        <v>75.36</v>
      </c>
      <c r="K4"/>
      <c r="L4"/>
      <c r="M4"/>
      <c r="N4"/>
    </row>
    <row r="5" spans="1:14" ht="15" x14ac:dyDescent="0.25">
      <c r="A5" s="268"/>
      <c r="B5" s="268"/>
      <c r="C5" s="268">
        <v>20</v>
      </c>
      <c r="D5" s="268"/>
      <c r="F5" s="22">
        <v>91677</v>
      </c>
      <c r="G5" s="22" t="s">
        <v>2042</v>
      </c>
      <c r="H5" s="21">
        <v>75.36</v>
      </c>
      <c r="K5"/>
      <c r="L5"/>
      <c r="M5"/>
      <c r="N5"/>
    </row>
    <row r="6" spans="1:14" ht="15" x14ac:dyDescent="0.25">
      <c r="A6" s="253" t="s">
        <v>35</v>
      </c>
      <c r="B6" s="253"/>
      <c r="C6" s="268">
        <f>C5+C4</f>
        <v>196</v>
      </c>
      <c r="D6" s="268"/>
      <c r="F6" s="22">
        <v>100305</v>
      </c>
      <c r="G6" s="22" t="s">
        <v>2043</v>
      </c>
      <c r="H6" s="21">
        <v>75.36</v>
      </c>
      <c r="K6"/>
      <c r="L6"/>
      <c r="M6"/>
      <c r="N6"/>
    </row>
    <row r="7" spans="1:14" ht="15" x14ac:dyDescent="0.25">
      <c r="A7" s="257" t="s">
        <v>36</v>
      </c>
      <c r="B7" s="257"/>
      <c r="C7" s="257"/>
      <c r="D7" s="142">
        <f>H8</f>
        <v>75.36</v>
      </c>
      <c r="F7" s="268" t="s">
        <v>2044</v>
      </c>
      <c r="G7" s="268"/>
      <c r="H7" s="91">
        <f>SUM(H4:H6)</f>
        <v>226.07999999999998</v>
      </c>
      <c r="K7"/>
      <c r="L7"/>
      <c r="M7"/>
      <c r="N7"/>
    </row>
    <row r="8" spans="1:14" ht="15" x14ac:dyDescent="0.25">
      <c r="A8" s="257" t="s">
        <v>37</v>
      </c>
      <c r="B8" s="257"/>
      <c r="C8" s="257"/>
      <c r="D8" s="89">
        <f>D7*C6</f>
        <v>14770.56</v>
      </c>
      <c r="F8" s="396" t="s">
        <v>2045</v>
      </c>
      <c r="G8" s="396"/>
      <c r="H8" s="145">
        <f>H7/3</f>
        <v>75.36</v>
      </c>
      <c r="K8"/>
      <c r="L8"/>
      <c r="M8"/>
      <c r="N8"/>
    </row>
    <row r="9" spans="1:14" ht="15" x14ac:dyDescent="0.25">
      <c r="A9" s="397" t="s">
        <v>2046</v>
      </c>
      <c r="B9" s="397"/>
      <c r="C9" s="397"/>
      <c r="D9" s="89">
        <f>D8*12</f>
        <v>177246.72</v>
      </c>
      <c r="K9"/>
      <c r="L9"/>
      <c r="M9"/>
      <c r="N9"/>
    </row>
    <row r="10" spans="1:14" ht="15" x14ac:dyDescent="0.25">
      <c r="K10"/>
      <c r="L10"/>
      <c r="M10"/>
      <c r="N10"/>
    </row>
    <row r="11" spans="1:14" ht="15" x14ac:dyDescent="0.25">
      <c r="K11"/>
      <c r="L11"/>
      <c r="M11"/>
      <c r="N11"/>
    </row>
    <row r="12" spans="1:14" ht="15" x14ac:dyDescent="0.25">
      <c r="K12"/>
      <c r="L12"/>
      <c r="M12"/>
      <c r="N12"/>
    </row>
    <row r="13" spans="1:14" ht="15" x14ac:dyDescent="0.25">
      <c r="K13"/>
      <c r="L13"/>
      <c r="M13"/>
      <c r="N13"/>
    </row>
  </sheetData>
  <mergeCells count="15">
    <mergeCell ref="A1:H1"/>
    <mergeCell ref="A8:C8"/>
    <mergeCell ref="F8:G8"/>
    <mergeCell ref="A9:C9"/>
    <mergeCell ref="A5:B5"/>
    <mergeCell ref="C5:D5"/>
    <mergeCell ref="A6:B6"/>
    <mergeCell ref="C6:D6"/>
    <mergeCell ref="A7:C7"/>
    <mergeCell ref="F7:G7"/>
    <mergeCell ref="A2:D2"/>
    <mergeCell ref="A3:B3"/>
    <mergeCell ref="C3:D3"/>
    <mergeCell ref="A4:B4"/>
    <mergeCell ref="C4:D4"/>
  </mergeCells>
  <printOptions horizontalCentered="1"/>
  <pageMargins left="0.55118110236220474" right="0.55118110236220474" top="1.2598425196850394" bottom="0.98425196850393704" header="0" footer="0"/>
  <pageSetup paperSize="9" scale="92" fitToHeight="0" orientation="portrait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Planilha24">
    <tabColor theme="9" tint="-0.249977111117893"/>
    <pageSetUpPr fitToPage="1"/>
  </sheetPr>
  <dimension ref="A1:G926"/>
  <sheetViews>
    <sheetView view="pageBreakPreview" topLeftCell="A907" zoomScaleNormal="100" zoomScaleSheetLayoutView="100" workbookViewId="0">
      <selection activeCell="H934" sqref="H934"/>
    </sheetView>
  </sheetViews>
  <sheetFormatPr defaultColWidth="9.28515625" defaultRowHeight="12.75" x14ac:dyDescent="0.25"/>
  <cols>
    <col min="1" max="1" width="6.42578125" style="14" bestFit="1" customWidth="1"/>
    <col min="2" max="2" width="57.5703125" style="14" customWidth="1"/>
    <col min="3" max="3" width="7.28515625" style="14" bestFit="1" customWidth="1"/>
    <col min="4" max="4" width="8.7109375" style="102" bestFit="1" customWidth="1"/>
    <col min="5" max="5" width="8.7109375" style="15" bestFit="1" customWidth="1"/>
    <col min="6" max="6" width="11.42578125" style="16" bestFit="1" customWidth="1"/>
    <col min="7" max="7" width="13.5703125" style="103" customWidth="1"/>
    <col min="8" max="16384" width="9.28515625" style="111"/>
  </cols>
  <sheetData>
    <row r="1" spans="1:7" x14ac:dyDescent="0.25">
      <c r="A1" s="398" t="s">
        <v>2540</v>
      </c>
      <c r="B1" s="399"/>
      <c r="C1" s="399"/>
      <c r="D1" s="399"/>
      <c r="E1" s="399"/>
      <c r="F1" s="399"/>
      <c r="G1" s="400"/>
    </row>
    <row r="2" spans="1:7" ht="25.5" x14ac:dyDescent="0.25">
      <c r="A2" s="104" t="s">
        <v>40</v>
      </c>
      <c r="B2" s="105" t="s">
        <v>2014</v>
      </c>
      <c r="C2" s="105" t="s">
        <v>2012</v>
      </c>
      <c r="D2" s="112" t="s">
        <v>42</v>
      </c>
      <c r="E2" s="106" t="s">
        <v>0</v>
      </c>
      <c r="F2" s="107" t="s">
        <v>43</v>
      </c>
      <c r="G2" s="113" t="s">
        <v>2011</v>
      </c>
    </row>
    <row r="3" spans="1:7" x14ac:dyDescent="0.25">
      <c r="A3" s="108" t="s">
        <v>44</v>
      </c>
      <c r="B3" s="101" t="s">
        <v>45</v>
      </c>
      <c r="C3" s="13" t="s">
        <v>2013</v>
      </c>
      <c r="D3" s="90">
        <v>0.44</v>
      </c>
      <c r="E3" s="23" t="s">
        <v>46</v>
      </c>
      <c r="F3" s="109">
        <v>50</v>
      </c>
      <c r="G3" s="110">
        <f>TRUNC(F3*D3,2)</f>
        <v>22</v>
      </c>
    </row>
    <row r="4" spans="1:7" x14ac:dyDescent="0.25">
      <c r="A4" s="108" t="s">
        <v>47</v>
      </c>
      <c r="B4" s="101" t="s">
        <v>48</v>
      </c>
      <c r="C4" s="2" t="s">
        <v>2013</v>
      </c>
      <c r="D4" s="90">
        <v>34.6</v>
      </c>
      <c r="E4" s="3" t="s">
        <v>46</v>
      </c>
      <c r="F4" s="4">
        <v>20</v>
      </c>
      <c r="G4" s="110">
        <f t="shared" ref="G4:G67" si="0">TRUNC(F4*D4,2)</f>
        <v>692</v>
      </c>
    </row>
    <row r="5" spans="1:7" x14ac:dyDescent="0.25">
      <c r="A5" s="108" t="s">
        <v>49</v>
      </c>
      <c r="B5" s="101" t="s">
        <v>50</v>
      </c>
      <c r="C5" s="2" t="s">
        <v>2013</v>
      </c>
      <c r="D5" s="90">
        <v>50.83</v>
      </c>
      <c r="E5" s="3" t="s">
        <v>46</v>
      </c>
      <c r="F5" s="4">
        <v>20</v>
      </c>
      <c r="G5" s="110">
        <f t="shared" si="0"/>
        <v>1016.6</v>
      </c>
    </row>
    <row r="6" spans="1:7" x14ac:dyDescent="0.25">
      <c r="A6" s="108" t="s">
        <v>51</v>
      </c>
      <c r="B6" s="101" t="s">
        <v>52</v>
      </c>
      <c r="C6" s="2">
        <v>34</v>
      </c>
      <c r="D6" s="90">
        <v>5.24</v>
      </c>
      <c r="E6" s="3" t="s">
        <v>53</v>
      </c>
      <c r="F6" s="4">
        <v>10</v>
      </c>
      <c r="G6" s="110">
        <f t="shared" si="0"/>
        <v>52.4</v>
      </c>
    </row>
    <row r="7" spans="1:7" x14ac:dyDescent="0.25">
      <c r="A7" s="108" t="s">
        <v>54</v>
      </c>
      <c r="B7" s="101" t="s">
        <v>55</v>
      </c>
      <c r="C7" s="2">
        <v>32</v>
      </c>
      <c r="D7" s="90">
        <v>5.53</v>
      </c>
      <c r="E7" s="3" t="s">
        <v>53</v>
      </c>
      <c r="F7" s="4">
        <v>10</v>
      </c>
      <c r="G7" s="110">
        <f t="shared" si="0"/>
        <v>55.3</v>
      </c>
    </row>
    <row r="8" spans="1:7" x14ac:dyDescent="0.25">
      <c r="A8" s="108" t="s">
        <v>56</v>
      </c>
      <c r="B8" s="101" t="s">
        <v>57</v>
      </c>
      <c r="C8" s="2">
        <v>33</v>
      </c>
      <c r="D8" s="90">
        <v>5.56</v>
      </c>
      <c r="E8" s="3" t="s">
        <v>53</v>
      </c>
      <c r="F8" s="4">
        <v>10</v>
      </c>
      <c r="G8" s="110">
        <f t="shared" si="0"/>
        <v>55.6</v>
      </c>
    </row>
    <row r="9" spans="1:7" x14ac:dyDescent="0.25">
      <c r="A9" s="108" t="s">
        <v>58</v>
      </c>
      <c r="B9" s="101" t="s">
        <v>59</v>
      </c>
      <c r="C9" s="5" t="s">
        <v>2013</v>
      </c>
      <c r="D9" s="90">
        <v>3.74</v>
      </c>
      <c r="E9" s="3" t="s">
        <v>46</v>
      </c>
      <c r="F9" s="4">
        <v>5000</v>
      </c>
      <c r="G9" s="110">
        <f t="shared" si="0"/>
        <v>18700</v>
      </c>
    </row>
    <row r="10" spans="1:7" x14ac:dyDescent="0.25">
      <c r="A10" s="108" t="s">
        <v>60</v>
      </c>
      <c r="B10" s="101" t="s">
        <v>61</v>
      </c>
      <c r="C10" s="5" t="s">
        <v>2013</v>
      </c>
      <c r="D10" s="90">
        <v>0.65</v>
      </c>
      <c r="E10" s="3" t="s">
        <v>46</v>
      </c>
      <c r="F10" s="4">
        <v>5000</v>
      </c>
      <c r="G10" s="110">
        <f t="shared" si="0"/>
        <v>3250</v>
      </c>
    </row>
    <row r="11" spans="1:7" ht="25.5" x14ac:dyDescent="0.25">
      <c r="A11" s="108" t="s">
        <v>62</v>
      </c>
      <c r="B11" s="101" t="s">
        <v>63</v>
      </c>
      <c r="C11" s="5">
        <v>107</v>
      </c>
      <c r="D11" s="90">
        <v>0.47</v>
      </c>
      <c r="E11" s="3" t="s">
        <v>46</v>
      </c>
      <c r="F11" s="4">
        <v>5</v>
      </c>
      <c r="G11" s="110">
        <f t="shared" si="0"/>
        <v>2.35</v>
      </c>
    </row>
    <row r="12" spans="1:7" ht="25.5" x14ac:dyDescent="0.25">
      <c r="A12" s="108" t="s">
        <v>64</v>
      </c>
      <c r="B12" s="101" t="s">
        <v>65</v>
      </c>
      <c r="C12" s="5">
        <v>65</v>
      </c>
      <c r="D12" s="90">
        <v>0.59</v>
      </c>
      <c r="E12" s="3" t="s">
        <v>46</v>
      </c>
      <c r="F12" s="4">
        <v>10</v>
      </c>
      <c r="G12" s="110">
        <f t="shared" si="0"/>
        <v>5.9</v>
      </c>
    </row>
    <row r="13" spans="1:7" ht="25.5" x14ac:dyDescent="0.25">
      <c r="A13" s="108" t="s">
        <v>66</v>
      </c>
      <c r="B13" s="101" t="s">
        <v>67</v>
      </c>
      <c r="C13" s="5">
        <v>110</v>
      </c>
      <c r="D13" s="90">
        <v>4.76</v>
      </c>
      <c r="E13" s="3" t="s">
        <v>46</v>
      </c>
      <c r="F13" s="4">
        <v>5</v>
      </c>
      <c r="G13" s="110">
        <f t="shared" si="0"/>
        <v>23.8</v>
      </c>
    </row>
    <row r="14" spans="1:7" ht="25.5" x14ac:dyDescent="0.25">
      <c r="A14" s="108" t="s">
        <v>68</v>
      </c>
      <c r="B14" s="101" t="s">
        <v>69</v>
      </c>
      <c r="C14" s="5">
        <v>112</v>
      </c>
      <c r="D14" s="90">
        <v>2.98</v>
      </c>
      <c r="E14" s="3" t="s">
        <v>46</v>
      </c>
      <c r="F14" s="4">
        <v>10</v>
      </c>
      <c r="G14" s="110">
        <f t="shared" si="0"/>
        <v>29.8</v>
      </c>
    </row>
    <row r="15" spans="1:7" x14ac:dyDescent="0.25">
      <c r="A15" s="108" t="s">
        <v>70</v>
      </c>
      <c r="B15" s="101" t="s">
        <v>71</v>
      </c>
      <c r="C15" s="5">
        <v>83</v>
      </c>
      <c r="D15" s="90">
        <v>89.29</v>
      </c>
      <c r="E15" s="3" t="s">
        <v>46</v>
      </c>
      <c r="F15" s="4">
        <v>5</v>
      </c>
      <c r="G15" s="110">
        <f t="shared" si="0"/>
        <v>446.45</v>
      </c>
    </row>
    <row r="16" spans="1:7" x14ac:dyDescent="0.25">
      <c r="A16" s="108" t="s">
        <v>72</v>
      </c>
      <c r="B16" s="101" t="s">
        <v>73</v>
      </c>
      <c r="C16" s="5">
        <v>66</v>
      </c>
      <c r="D16" s="90">
        <v>18.29</v>
      </c>
      <c r="E16" s="3" t="s">
        <v>46</v>
      </c>
      <c r="F16" s="4">
        <v>10</v>
      </c>
      <c r="G16" s="110">
        <f t="shared" si="0"/>
        <v>182.9</v>
      </c>
    </row>
    <row r="17" spans="1:7" x14ac:dyDescent="0.25">
      <c r="A17" s="108" t="s">
        <v>74</v>
      </c>
      <c r="B17" s="101" t="s">
        <v>75</v>
      </c>
      <c r="C17" s="5">
        <v>69</v>
      </c>
      <c r="D17" s="90">
        <v>36.96</v>
      </c>
      <c r="E17" s="3" t="s">
        <v>46</v>
      </c>
      <c r="F17" s="4">
        <v>5</v>
      </c>
      <c r="G17" s="110">
        <f t="shared" si="0"/>
        <v>184.8</v>
      </c>
    </row>
    <row r="18" spans="1:7" ht="25.5" x14ac:dyDescent="0.25">
      <c r="A18" s="108" t="s">
        <v>76</v>
      </c>
      <c r="B18" s="101" t="s">
        <v>77</v>
      </c>
      <c r="C18" s="5" t="s">
        <v>2013</v>
      </c>
      <c r="D18" s="90">
        <v>48.63</v>
      </c>
      <c r="E18" s="3" t="s">
        <v>46</v>
      </c>
      <c r="F18" s="4">
        <v>80</v>
      </c>
      <c r="G18" s="110">
        <f t="shared" si="0"/>
        <v>3890.4</v>
      </c>
    </row>
    <row r="19" spans="1:7" ht="25.5" x14ac:dyDescent="0.25">
      <c r="A19" s="108" t="s">
        <v>78</v>
      </c>
      <c r="B19" s="101" t="s">
        <v>79</v>
      </c>
      <c r="C19" s="5" t="s">
        <v>2013</v>
      </c>
      <c r="D19" s="90">
        <v>38.99</v>
      </c>
      <c r="E19" s="3" t="s">
        <v>46</v>
      </c>
      <c r="F19" s="4">
        <v>80</v>
      </c>
      <c r="G19" s="110">
        <f t="shared" si="0"/>
        <v>3119.2</v>
      </c>
    </row>
    <row r="20" spans="1:7" x14ac:dyDescent="0.25">
      <c r="A20" s="108" t="s">
        <v>80</v>
      </c>
      <c r="B20" s="101" t="s">
        <v>81</v>
      </c>
      <c r="C20" s="5">
        <v>4791</v>
      </c>
      <c r="D20" s="90">
        <v>23.35</v>
      </c>
      <c r="E20" s="3" t="s">
        <v>53</v>
      </c>
      <c r="F20" s="4">
        <v>50</v>
      </c>
      <c r="G20" s="110">
        <f t="shared" si="0"/>
        <v>1167.5</v>
      </c>
    </row>
    <row r="21" spans="1:7" ht="25.5" x14ac:dyDescent="0.25">
      <c r="A21" s="108" t="s">
        <v>82</v>
      </c>
      <c r="B21" s="101" t="s">
        <v>83</v>
      </c>
      <c r="C21" s="5">
        <v>157</v>
      </c>
      <c r="D21" s="90">
        <v>72.97</v>
      </c>
      <c r="E21" s="3" t="s">
        <v>53</v>
      </c>
      <c r="F21" s="4">
        <v>5</v>
      </c>
      <c r="G21" s="110">
        <f t="shared" si="0"/>
        <v>364.85</v>
      </c>
    </row>
    <row r="22" spans="1:7" x14ac:dyDescent="0.25">
      <c r="A22" s="108" t="s">
        <v>84</v>
      </c>
      <c r="B22" s="101" t="s">
        <v>85</v>
      </c>
      <c r="C22" s="5">
        <v>156</v>
      </c>
      <c r="D22" s="90">
        <v>34.35</v>
      </c>
      <c r="E22" s="3" t="s">
        <v>53</v>
      </c>
      <c r="F22" s="4">
        <v>5</v>
      </c>
      <c r="G22" s="110">
        <f t="shared" si="0"/>
        <v>171.75</v>
      </c>
    </row>
    <row r="23" spans="1:7" ht="25.5" x14ac:dyDescent="0.25">
      <c r="A23" s="108" t="s">
        <v>86</v>
      </c>
      <c r="B23" s="101" t="s">
        <v>87</v>
      </c>
      <c r="C23" s="5">
        <v>131</v>
      </c>
      <c r="D23" s="90">
        <v>29.37</v>
      </c>
      <c r="E23" s="3" t="s">
        <v>53</v>
      </c>
      <c r="F23" s="4">
        <v>5</v>
      </c>
      <c r="G23" s="110">
        <f t="shared" si="0"/>
        <v>146.85</v>
      </c>
    </row>
    <row r="24" spans="1:7" x14ac:dyDescent="0.25">
      <c r="A24" s="108" t="s">
        <v>88</v>
      </c>
      <c r="B24" s="101" t="s">
        <v>89</v>
      </c>
      <c r="C24" s="5">
        <v>122</v>
      </c>
      <c r="D24" s="90">
        <v>51.13</v>
      </c>
      <c r="E24" s="3" t="s">
        <v>46</v>
      </c>
      <c r="F24" s="4">
        <v>10</v>
      </c>
      <c r="G24" s="110">
        <f t="shared" si="0"/>
        <v>511.3</v>
      </c>
    </row>
    <row r="25" spans="1:7" x14ac:dyDescent="0.25">
      <c r="A25" s="108" t="s">
        <v>90</v>
      </c>
      <c r="B25" s="101" t="s">
        <v>91</v>
      </c>
      <c r="C25" s="5">
        <v>301</v>
      </c>
      <c r="D25" s="90">
        <v>1.9</v>
      </c>
      <c r="E25" s="3" t="s">
        <v>46</v>
      </c>
      <c r="F25" s="4">
        <v>5</v>
      </c>
      <c r="G25" s="110">
        <f t="shared" si="0"/>
        <v>9.5</v>
      </c>
    </row>
    <row r="26" spans="1:7" x14ac:dyDescent="0.25">
      <c r="A26" s="108" t="s">
        <v>92</v>
      </c>
      <c r="B26" s="101" t="s">
        <v>93</v>
      </c>
      <c r="C26" s="5">
        <v>295</v>
      </c>
      <c r="D26" s="90">
        <v>0.78</v>
      </c>
      <c r="E26" s="3" t="s">
        <v>46</v>
      </c>
      <c r="F26" s="4">
        <v>5</v>
      </c>
      <c r="G26" s="110">
        <f t="shared" si="0"/>
        <v>3.9</v>
      </c>
    </row>
    <row r="27" spans="1:7" x14ac:dyDescent="0.25">
      <c r="A27" s="108" t="s">
        <v>94</v>
      </c>
      <c r="B27" s="101" t="s">
        <v>95</v>
      </c>
      <c r="C27" s="5">
        <v>296</v>
      </c>
      <c r="D27" s="90">
        <v>1.07</v>
      </c>
      <c r="E27" s="3" t="s">
        <v>46</v>
      </c>
      <c r="F27" s="4">
        <v>5</v>
      </c>
      <c r="G27" s="110">
        <f t="shared" si="0"/>
        <v>5.35</v>
      </c>
    </row>
    <row r="28" spans="1:7" x14ac:dyDescent="0.25">
      <c r="A28" s="108" t="s">
        <v>96</v>
      </c>
      <c r="B28" s="101" t="s">
        <v>97</v>
      </c>
      <c r="C28" s="5">
        <v>297</v>
      </c>
      <c r="D28" s="90">
        <v>1.52</v>
      </c>
      <c r="E28" s="3" t="s">
        <v>46</v>
      </c>
      <c r="F28" s="4">
        <v>5</v>
      </c>
      <c r="G28" s="110">
        <f t="shared" si="0"/>
        <v>7.6</v>
      </c>
    </row>
    <row r="29" spans="1:7" ht="25.5" x14ac:dyDescent="0.25">
      <c r="A29" s="108" t="s">
        <v>98</v>
      </c>
      <c r="B29" s="101" t="s">
        <v>101</v>
      </c>
      <c r="C29" s="2">
        <v>43130</v>
      </c>
      <c r="D29" s="90">
        <v>12.15</v>
      </c>
      <c r="E29" s="3" t="s">
        <v>102</v>
      </c>
      <c r="F29" s="4">
        <v>30</v>
      </c>
      <c r="G29" s="110">
        <f t="shared" si="0"/>
        <v>364.5</v>
      </c>
    </row>
    <row r="30" spans="1:7" x14ac:dyDescent="0.25">
      <c r="A30" s="108" t="s">
        <v>99</v>
      </c>
      <c r="B30" s="101" t="s">
        <v>104</v>
      </c>
      <c r="C30" s="2">
        <v>345</v>
      </c>
      <c r="D30" s="90">
        <v>17.32</v>
      </c>
      <c r="E30" s="3" t="s">
        <v>102</v>
      </c>
      <c r="F30" s="4">
        <v>30</v>
      </c>
      <c r="G30" s="110">
        <f t="shared" si="0"/>
        <v>519.6</v>
      </c>
    </row>
    <row r="31" spans="1:7" ht="25.5" x14ac:dyDescent="0.25">
      <c r="A31" s="108" t="s">
        <v>100</v>
      </c>
      <c r="B31" s="101" t="s">
        <v>106</v>
      </c>
      <c r="C31" s="2">
        <v>43132</v>
      </c>
      <c r="D31" s="90">
        <v>12.15</v>
      </c>
      <c r="E31" s="3" t="s">
        <v>102</v>
      </c>
      <c r="F31" s="4">
        <v>30</v>
      </c>
      <c r="G31" s="110">
        <f t="shared" si="0"/>
        <v>364.5</v>
      </c>
    </row>
    <row r="32" spans="1:7" x14ac:dyDescent="0.25">
      <c r="A32" s="108" t="s">
        <v>103</v>
      </c>
      <c r="B32" s="101" t="s">
        <v>108</v>
      </c>
      <c r="C32" s="2">
        <v>366</v>
      </c>
      <c r="D32" s="90">
        <v>94.5</v>
      </c>
      <c r="E32" s="6" t="s">
        <v>109</v>
      </c>
      <c r="F32" s="4">
        <v>30</v>
      </c>
      <c r="G32" s="110">
        <f t="shared" si="0"/>
        <v>2835</v>
      </c>
    </row>
    <row r="33" spans="1:7" x14ac:dyDescent="0.25">
      <c r="A33" s="108" t="s">
        <v>105</v>
      </c>
      <c r="B33" s="101" t="s">
        <v>111</v>
      </c>
      <c r="C33" s="2">
        <v>367</v>
      </c>
      <c r="D33" s="90">
        <v>111.69</v>
      </c>
      <c r="E33" s="6" t="s">
        <v>109</v>
      </c>
      <c r="F33" s="4">
        <v>30</v>
      </c>
      <c r="G33" s="110">
        <f t="shared" si="0"/>
        <v>3350.7</v>
      </c>
    </row>
    <row r="34" spans="1:7" x14ac:dyDescent="0.25">
      <c r="A34" s="108" t="s">
        <v>107</v>
      </c>
      <c r="B34" s="101" t="s">
        <v>113</v>
      </c>
      <c r="C34" s="2">
        <v>370</v>
      </c>
      <c r="D34" s="90">
        <v>88.87</v>
      </c>
      <c r="E34" s="6" t="s">
        <v>109</v>
      </c>
      <c r="F34" s="4">
        <v>30</v>
      </c>
      <c r="G34" s="110">
        <f t="shared" si="0"/>
        <v>2666.1</v>
      </c>
    </row>
    <row r="35" spans="1:7" x14ac:dyDescent="0.25">
      <c r="A35" s="108" t="s">
        <v>110</v>
      </c>
      <c r="B35" s="101" t="s">
        <v>115</v>
      </c>
      <c r="C35" s="2">
        <v>1381</v>
      </c>
      <c r="D35" s="90">
        <v>0.38</v>
      </c>
      <c r="E35" s="3" t="s">
        <v>102</v>
      </c>
      <c r="F35" s="4">
        <v>200</v>
      </c>
      <c r="G35" s="110">
        <f t="shared" si="0"/>
        <v>76</v>
      </c>
    </row>
    <row r="36" spans="1:7" x14ac:dyDescent="0.25">
      <c r="A36" s="108" t="s">
        <v>112</v>
      </c>
      <c r="B36" s="101" t="s">
        <v>117</v>
      </c>
      <c r="C36" s="2">
        <v>1381</v>
      </c>
      <c r="D36" s="90">
        <v>0.38</v>
      </c>
      <c r="E36" s="3" t="s">
        <v>102</v>
      </c>
      <c r="F36" s="4">
        <v>100</v>
      </c>
      <c r="G36" s="110">
        <f t="shared" si="0"/>
        <v>38</v>
      </c>
    </row>
    <row r="37" spans="1:7" x14ac:dyDescent="0.25">
      <c r="A37" s="108" t="s">
        <v>114</v>
      </c>
      <c r="B37" s="101" t="s">
        <v>119</v>
      </c>
      <c r="C37" s="2">
        <v>34353</v>
      </c>
      <c r="D37" s="90">
        <v>0.72</v>
      </c>
      <c r="E37" s="3" t="s">
        <v>102</v>
      </c>
      <c r="F37" s="4">
        <v>150</v>
      </c>
      <c r="G37" s="110">
        <f t="shared" si="0"/>
        <v>108</v>
      </c>
    </row>
    <row r="38" spans="1:7" x14ac:dyDescent="0.25">
      <c r="A38" s="108" t="s">
        <v>116</v>
      </c>
      <c r="B38" s="101" t="s">
        <v>121</v>
      </c>
      <c r="C38" s="2">
        <v>37595</v>
      </c>
      <c r="D38" s="90">
        <v>1.18</v>
      </c>
      <c r="E38" s="3" t="s">
        <v>102</v>
      </c>
      <c r="F38" s="4">
        <v>200</v>
      </c>
      <c r="G38" s="110">
        <f t="shared" si="0"/>
        <v>236</v>
      </c>
    </row>
    <row r="39" spans="1:7" ht="25.5" x14ac:dyDescent="0.25">
      <c r="A39" s="108" t="s">
        <v>118</v>
      </c>
      <c r="B39" s="101" t="s">
        <v>123</v>
      </c>
      <c r="C39" s="2">
        <v>371</v>
      </c>
      <c r="D39" s="90">
        <v>0.42</v>
      </c>
      <c r="E39" s="3" t="s">
        <v>102</v>
      </c>
      <c r="F39" s="4">
        <v>200</v>
      </c>
      <c r="G39" s="110">
        <f t="shared" si="0"/>
        <v>84</v>
      </c>
    </row>
    <row r="40" spans="1:7" x14ac:dyDescent="0.25">
      <c r="A40" s="108" t="s">
        <v>120</v>
      </c>
      <c r="B40" s="101" t="s">
        <v>126</v>
      </c>
      <c r="C40" s="2">
        <v>37552</v>
      </c>
      <c r="D40" s="90">
        <v>1.26</v>
      </c>
      <c r="E40" s="3" t="s">
        <v>102</v>
      </c>
      <c r="F40" s="4">
        <v>250</v>
      </c>
      <c r="G40" s="110">
        <f t="shared" si="0"/>
        <v>315</v>
      </c>
    </row>
    <row r="41" spans="1:7" x14ac:dyDescent="0.25">
      <c r="A41" s="108" t="s">
        <v>122</v>
      </c>
      <c r="B41" s="101" t="s">
        <v>128</v>
      </c>
      <c r="C41" s="2">
        <v>130</v>
      </c>
      <c r="D41" s="90">
        <v>2.63</v>
      </c>
      <c r="E41" s="3" t="s">
        <v>102</v>
      </c>
      <c r="F41" s="4">
        <v>150</v>
      </c>
      <c r="G41" s="110">
        <f t="shared" si="0"/>
        <v>394.5</v>
      </c>
    </row>
    <row r="42" spans="1:7" x14ac:dyDescent="0.25">
      <c r="A42" s="108" t="s">
        <v>124</v>
      </c>
      <c r="B42" s="101" t="s">
        <v>130</v>
      </c>
      <c r="C42" s="2">
        <v>135</v>
      </c>
      <c r="D42" s="90">
        <v>2.12</v>
      </c>
      <c r="E42" s="3" t="s">
        <v>102</v>
      </c>
      <c r="F42" s="4">
        <v>100</v>
      </c>
      <c r="G42" s="110">
        <f t="shared" si="0"/>
        <v>212</v>
      </c>
    </row>
    <row r="43" spans="1:7" ht="25.5" x14ac:dyDescent="0.25">
      <c r="A43" s="108" t="s">
        <v>125</v>
      </c>
      <c r="B43" s="101" t="s">
        <v>2516</v>
      </c>
      <c r="C43" s="2">
        <v>13348</v>
      </c>
      <c r="D43" s="90">
        <v>0.75</v>
      </c>
      <c r="E43" s="3" t="s">
        <v>102</v>
      </c>
      <c r="F43" s="4">
        <v>100</v>
      </c>
      <c r="G43" s="110">
        <f t="shared" si="0"/>
        <v>75</v>
      </c>
    </row>
    <row r="44" spans="1:7" x14ac:dyDescent="0.25">
      <c r="A44" s="108" t="s">
        <v>127</v>
      </c>
      <c r="B44" s="101" t="s">
        <v>2517</v>
      </c>
      <c r="C44" s="2">
        <v>39211</v>
      </c>
      <c r="D44" s="90">
        <v>0.84</v>
      </c>
      <c r="E44" s="3" t="s">
        <v>46</v>
      </c>
      <c r="F44" s="4">
        <v>100</v>
      </c>
      <c r="G44" s="110">
        <f t="shared" si="0"/>
        <v>84</v>
      </c>
    </row>
    <row r="45" spans="1:7" x14ac:dyDescent="0.25">
      <c r="A45" s="108" t="s">
        <v>129</v>
      </c>
      <c r="B45" s="101" t="s">
        <v>2518</v>
      </c>
      <c r="C45" s="2">
        <v>39212</v>
      </c>
      <c r="D45" s="90">
        <v>0.94</v>
      </c>
      <c r="E45" s="3" t="s">
        <v>46</v>
      </c>
      <c r="F45" s="4">
        <v>100</v>
      </c>
      <c r="G45" s="110">
        <f t="shared" si="0"/>
        <v>94</v>
      </c>
    </row>
    <row r="46" spans="1:7" x14ac:dyDescent="0.25">
      <c r="A46" s="108" t="s">
        <v>131</v>
      </c>
      <c r="B46" s="101" t="s">
        <v>2519</v>
      </c>
      <c r="C46" s="2">
        <v>39208</v>
      </c>
      <c r="D46" s="90">
        <v>0.26</v>
      </c>
      <c r="E46" s="3" t="s">
        <v>46</v>
      </c>
      <c r="F46" s="4">
        <v>100</v>
      </c>
      <c r="G46" s="110">
        <f t="shared" si="0"/>
        <v>26</v>
      </c>
    </row>
    <row r="47" spans="1:7" x14ac:dyDescent="0.25">
      <c r="A47" s="108" t="s">
        <v>133</v>
      </c>
      <c r="B47" s="101" t="s">
        <v>2520</v>
      </c>
      <c r="C47" s="2">
        <v>39210</v>
      </c>
      <c r="D47" s="90">
        <v>0.47</v>
      </c>
      <c r="E47" s="3" t="s">
        <v>46</v>
      </c>
      <c r="F47" s="4">
        <v>100</v>
      </c>
      <c r="G47" s="110">
        <f t="shared" si="0"/>
        <v>47</v>
      </c>
    </row>
    <row r="48" spans="1:7" x14ac:dyDescent="0.25">
      <c r="A48" s="108" t="s">
        <v>135</v>
      </c>
      <c r="B48" s="101" t="s">
        <v>2521</v>
      </c>
      <c r="C48" s="2">
        <v>39214</v>
      </c>
      <c r="D48" s="90">
        <v>1.75</v>
      </c>
      <c r="E48" s="3" t="s">
        <v>46</v>
      </c>
      <c r="F48" s="4">
        <v>100</v>
      </c>
      <c r="G48" s="110">
        <f t="shared" si="0"/>
        <v>175</v>
      </c>
    </row>
    <row r="49" spans="1:7" x14ac:dyDescent="0.25">
      <c r="A49" s="108" t="s">
        <v>137</v>
      </c>
      <c r="B49" s="101" t="s">
        <v>2522</v>
      </c>
      <c r="C49" s="2">
        <v>39213</v>
      </c>
      <c r="D49" s="90">
        <v>1.24</v>
      </c>
      <c r="E49" s="3" t="s">
        <v>46</v>
      </c>
      <c r="F49" s="4">
        <v>100</v>
      </c>
      <c r="G49" s="110">
        <f t="shared" si="0"/>
        <v>124</v>
      </c>
    </row>
    <row r="50" spans="1:7" x14ac:dyDescent="0.25">
      <c r="A50" s="108" t="s">
        <v>139</v>
      </c>
      <c r="B50" s="101" t="s">
        <v>2523</v>
      </c>
      <c r="C50" s="2">
        <v>39209</v>
      </c>
      <c r="D50" s="90">
        <v>0.3</v>
      </c>
      <c r="E50" s="3" t="s">
        <v>46</v>
      </c>
      <c r="F50" s="4">
        <v>100</v>
      </c>
      <c r="G50" s="110">
        <f t="shared" si="0"/>
        <v>30</v>
      </c>
    </row>
    <row r="51" spans="1:7" x14ac:dyDescent="0.25">
      <c r="A51" s="108" t="s">
        <v>141</v>
      </c>
      <c r="B51" s="101" t="s">
        <v>2524</v>
      </c>
      <c r="C51" s="2">
        <v>39207</v>
      </c>
      <c r="D51" s="90">
        <v>0.47</v>
      </c>
      <c r="E51" s="3" t="s">
        <v>46</v>
      </c>
      <c r="F51" s="4">
        <v>100</v>
      </c>
      <c r="G51" s="110">
        <f t="shared" si="0"/>
        <v>47</v>
      </c>
    </row>
    <row r="52" spans="1:7" x14ac:dyDescent="0.25">
      <c r="A52" s="108" t="s">
        <v>143</v>
      </c>
      <c r="B52" s="101" t="s">
        <v>2525</v>
      </c>
      <c r="C52" s="2">
        <v>39215</v>
      </c>
      <c r="D52" s="90">
        <v>3.2</v>
      </c>
      <c r="E52" s="3" t="s">
        <v>46</v>
      </c>
      <c r="F52" s="4">
        <v>100</v>
      </c>
      <c r="G52" s="110">
        <f t="shared" si="0"/>
        <v>320</v>
      </c>
    </row>
    <row r="53" spans="1:7" x14ac:dyDescent="0.25">
      <c r="A53" s="108" t="s">
        <v>145</v>
      </c>
      <c r="B53" s="101" t="s">
        <v>2526</v>
      </c>
      <c r="C53" s="2">
        <v>39216</v>
      </c>
      <c r="D53" s="90">
        <v>4.47</v>
      </c>
      <c r="E53" s="3" t="s">
        <v>46</v>
      </c>
      <c r="F53" s="4">
        <v>100</v>
      </c>
      <c r="G53" s="110">
        <f t="shared" si="0"/>
        <v>447</v>
      </c>
    </row>
    <row r="54" spans="1:7" x14ac:dyDescent="0.25">
      <c r="A54" s="108" t="s">
        <v>147</v>
      </c>
      <c r="B54" s="101" t="s">
        <v>132</v>
      </c>
      <c r="C54" s="2">
        <v>377</v>
      </c>
      <c r="D54" s="90">
        <v>22.05</v>
      </c>
      <c r="E54" s="3" t="s">
        <v>46</v>
      </c>
      <c r="F54" s="4">
        <v>100</v>
      </c>
      <c r="G54" s="110">
        <f t="shared" si="0"/>
        <v>2205</v>
      </c>
    </row>
    <row r="55" spans="1:7" x14ac:dyDescent="0.25">
      <c r="A55" s="108" t="s">
        <v>149</v>
      </c>
      <c r="B55" s="101" t="s">
        <v>134</v>
      </c>
      <c r="C55" s="2">
        <v>7588</v>
      </c>
      <c r="D55" s="90">
        <v>33.299999999999997</v>
      </c>
      <c r="E55" s="3" t="s">
        <v>46</v>
      </c>
      <c r="F55" s="4">
        <v>50</v>
      </c>
      <c r="G55" s="110">
        <f t="shared" si="0"/>
        <v>1665</v>
      </c>
    </row>
    <row r="56" spans="1:7" x14ac:dyDescent="0.25">
      <c r="A56" s="108" t="s">
        <v>151</v>
      </c>
      <c r="B56" s="101" t="s">
        <v>136</v>
      </c>
      <c r="C56" s="5">
        <v>10422</v>
      </c>
      <c r="D56" s="90">
        <v>266.24</v>
      </c>
      <c r="E56" s="3" t="s">
        <v>46</v>
      </c>
      <c r="F56" s="4">
        <v>10</v>
      </c>
      <c r="G56" s="110">
        <f t="shared" si="0"/>
        <v>2662.4</v>
      </c>
    </row>
    <row r="57" spans="1:7" x14ac:dyDescent="0.25">
      <c r="A57" s="108" t="s">
        <v>153</v>
      </c>
      <c r="B57" s="101" t="s">
        <v>138</v>
      </c>
      <c r="C57" s="5">
        <v>10420</v>
      </c>
      <c r="D57" s="90">
        <v>99.85</v>
      </c>
      <c r="E57" s="3" t="s">
        <v>46</v>
      </c>
      <c r="F57" s="4">
        <v>10</v>
      </c>
      <c r="G57" s="110">
        <f t="shared" si="0"/>
        <v>998.5</v>
      </c>
    </row>
    <row r="58" spans="1:7" x14ac:dyDescent="0.25">
      <c r="A58" s="108" t="s">
        <v>155</v>
      </c>
      <c r="B58" s="101" t="s">
        <v>140</v>
      </c>
      <c r="C58" s="5">
        <v>10421</v>
      </c>
      <c r="D58" s="90">
        <v>133.63</v>
      </c>
      <c r="E58" s="3" t="s">
        <v>46</v>
      </c>
      <c r="F58" s="4">
        <v>10</v>
      </c>
      <c r="G58" s="110">
        <f t="shared" si="0"/>
        <v>1336.3</v>
      </c>
    </row>
    <row r="59" spans="1:7" x14ac:dyDescent="0.25">
      <c r="A59" s="108" t="s">
        <v>157</v>
      </c>
      <c r="B59" s="101" t="s">
        <v>142</v>
      </c>
      <c r="C59" s="5">
        <v>39621</v>
      </c>
      <c r="D59" s="90">
        <v>1232.28</v>
      </c>
      <c r="E59" s="3" t="s">
        <v>46</v>
      </c>
      <c r="F59" s="4">
        <v>2</v>
      </c>
      <c r="G59" s="110">
        <f t="shared" si="0"/>
        <v>2464.56</v>
      </c>
    </row>
    <row r="60" spans="1:7" x14ac:dyDescent="0.25">
      <c r="A60" s="108" t="s">
        <v>159</v>
      </c>
      <c r="B60" s="101" t="s">
        <v>144</v>
      </c>
      <c r="C60" s="5">
        <v>39624</v>
      </c>
      <c r="D60" s="90">
        <v>1246.99</v>
      </c>
      <c r="E60" s="3" t="s">
        <v>46</v>
      </c>
      <c r="F60" s="4">
        <v>2</v>
      </c>
      <c r="G60" s="110">
        <f t="shared" si="0"/>
        <v>2493.98</v>
      </c>
    </row>
    <row r="61" spans="1:7" x14ac:dyDescent="0.25">
      <c r="A61" s="108" t="s">
        <v>161</v>
      </c>
      <c r="B61" s="101" t="s">
        <v>146</v>
      </c>
      <c r="C61" s="5">
        <v>39615</v>
      </c>
      <c r="D61" s="90">
        <v>429.91</v>
      </c>
      <c r="E61" s="3" t="s">
        <v>46</v>
      </c>
      <c r="F61" s="4">
        <v>2</v>
      </c>
      <c r="G61" s="110">
        <f t="shared" si="0"/>
        <v>859.82</v>
      </c>
    </row>
    <row r="62" spans="1:7" ht="25.5" x14ac:dyDescent="0.25">
      <c r="A62" s="108" t="s">
        <v>163</v>
      </c>
      <c r="B62" s="101" t="s">
        <v>148</v>
      </c>
      <c r="C62" s="5">
        <v>39620</v>
      </c>
      <c r="D62" s="90">
        <v>657.21</v>
      </c>
      <c r="E62" s="3" t="s">
        <v>46</v>
      </c>
      <c r="F62" s="4">
        <v>2</v>
      </c>
      <c r="G62" s="110">
        <f t="shared" si="0"/>
        <v>1314.42</v>
      </c>
    </row>
    <row r="63" spans="1:7" x14ac:dyDescent="0.25">
      <c r="A63" s="108" t="s">
        <v>165</v>
      </c>
      <c r="B63" s="101" t="s">
        <v>150</v>
      </c>
      <c r="C63" s="5">
        <v>39623</v>
      </c>
      <c r="D63" s="90">
        <v>636.39</v>
      </c>
      <c r="E63" s="3" t="s">
        <v>46</v>
      </c>
      <c r="F63" s="4">
        <v>2</v>
      </c>
      <c r="G63" s="110">
        <f t="shared" si="0"/>
        <v>1272.78</v>
      </c>
    </row>
    <row r="64" spans="1:7" x14ac:dyDescent="0.25">
      <c r="A64" s="108" t="s">
        <v>167</v>
      </c>
      <c r="B64" s="101" t="s">
        <v>152</v>
      </c>
      <c r="C64" s="5">
        <v>546</v>
      </c>
      <c r="D64" s="90">
        <v>5.12</v>
      </c>
      <c r="E64" s="3" t="s">
        <v>46</v>
      </c>
      <c r="F64" s="4">
        <v>3</v>
      </c>
      <c r="G64" s="110">
        <f t="shared" si="0"/>
        <v>15.36</v>
      </c>
    </row>
    <row r="65" spans="1:7" ht="25.5" x14ac:dyDescent="0.25">
      <c r="A65" s="108" t="s">
        <v>169</v>
      </c>
      <c r="B65" s="101" t="s">
        <v>154</v>
      </c>
      <c r="C65" s="5">
        <v>557</v>
      </c>
      <c r="D65" s="90">
        <v>19.649999999999999</v>
      </c>
      <c r="E65" s="3" t="s">
        <v>46</v>
      </c>
      <c r="F65" s="4">
        <v>4</v>
      </c>
      <c r="G65" s="110">
        <f t="shared" si="0"/>
        <v>78.599999999999994</v>
      </c>
    </row>
    <row r="66" spans="1:7" ht="25.5" x14ac:dyDescent="0.25">
      <c r="A66" s="108" t="s">
        <v>171</v>
      </c>
      <c r="B66" s="101" t="s">
        <v>156</v>
      </c>
      <c r="C66" s="5">
        <v>552</v>
      </c>
      <c r="D66" s="90">
        <v>9.67</v>
      </c>
      <c r="E66" s="3" t="s">
        <v>46</v>
      </c>
      <c r="F66" s="4">
        <v>5</v>
      </c>
      <c r="G66" s="110">
        <f t="shared" si="0"/>
        <v>48.35</v>
      </c>
    </row>
    <row r="67" spans="1:7" ht="25.5" x14ac:dyDescent="0.25">
      <c r="A67" s="108" t="s">
        <v>173</v>
      </c>
      <c r="B67" s="101" t="s">
        <v>158</v>
      </c>
      <c r="C67" s="5">
        <v>555</v>
      </c>
      <c r="D67" s="90">
        <v>5.93</v>
      </c>
      <c r="E67" s="3" t="s">
        <v>46</v>
      </c>
      <c r="F67" s="4">
        <v>6</v>
      </c>
      <c r="G67" s="110">
        <f t="shared" si="0"/>
        <v>35.58</v>
      </c>
    </row>
    <row r="68" spans="1:7" ht="25.5" x14ac:dyDescent="0.25">
      <c r="A68" s="108" t="s">
        <v>175</v>
      </c>
      <c r="B68" s="101" t="s">
        <v>160</v>
      </c>
      <c r="C68" s="5">
        <v>565</v>
      </c>
      <c r="D68" s="90">
        <v>9.06</v>
      </c>
      <c r="E68" s="3" t="s">
        <v>46</v>
      </c>
      <c r="F68" s="4">
        <v>7</v>
      </c>
      <c r="G68" s="110">
        <f t="shared" ref="G68:G131" si="1">TRUNC(F68*D68,2)</f>
        <v>63.42</v>
      </c>
    </row>
    <row r="69" spans="1:7" ht="25.5" x14ac:dyDescent="0.25">
      <c r="A69" s="108" t="s">
        <v>178</v>
      </c>
      <c r="B69" s="101" t="s">
        <v>162</v>
      </c>
      <c r="C69" s="5">
        <v>551</v>
      </c>
      <c r="D69" s="90">
        <v>50.62</v>
      </c>
      <c r="E69" s="3" t="s">
        <v>46</v>
      </c>
      <c r="F69" s="4">
        <v>10</v>
      </c>
      <c r="G69" s="110">
        <f t="shared" si="1"/>
        <v>506.2</v>
      </c>
    </row>
    <row r="70" spans="1:7" ht="25.5" x14ac:dyDescent="0.25">
      <c r="A70" s="108" t="s">
        <v>181</v>
      </c>
      <c r="B70" s="101" t="s">
        <v>164</v>
      </c>
      <c r="C70" s="5">
        <v>549</v>
      </c>
      <c r="D70" s="90">
        <v>25.91</v>
      </c>
      <c r="E70" s="3" t="s">
        <v>46</v>
      </c>
      <c r="F70" s="4">
        <v>8</v>
      </c>
      <c r="G70" s="110">
        <f t="shared" si="1"/>
        <v>207.28</v>
      </c>
    </row>
    <row r="71" spans="1:7" ht="25.5" x14ac:dyDescent="0.25">
      <c r="A71" s="108" t="s">
        <v>182</v>
      </c>
      <c r="B71" s="101" t="s">
        <v>166</v>
      </c>
      <c r="C71" s="5">
        <v>559</v>
      </c>
      <c r="D71" s="90">
        <v>12.95</v>
      </c>
      <c r="E71" s="3" t="s">
        <v>46</v>
      </c>
      <c r="F71" s="4">
        <v>9</v>
      </c>
      <c r="G71" s="110">
        <f t="shared" si="1"/>
        <v>116.55</v>
      </c>
    </row>
    <row r="72" spans="1:7" ht="25.5" x14ac:dyDescent="0.25">
      <c r="A72" s="108" t="s">
        <v>184</v>
      </c>
      <c r="B72" s="101" t="s">
        <v>168</v>
      </c>
      <c r="C72" s="5">
        <v>547</v>
      </c>
      <c r="D72" s="90">
        <v>19.399999999999999</v>
      </c>
      <c r="E72" s="3" t="s">
        <v>46</v>
      </c>
      <c r="F72" s="4">
        <v>11</v>
      </c>
      <c r="G72" s="110">
        <f t="shared" si="1"/>
        <v>213.4</v>
      </c>
    </row>
    <row r="73" spans="1:7" ht="25.5" x14ac:dyDescent="0.25">
      <c r="A73" s="108" t="s">
        <v>186</v>
      </c>
      <c r="B73" s="101" t="s">
        <v>170</v>
      </c>
      <c r="C73" s="5">
        <v>560</v>
      </c>
      <c r="D73" s="90">
        <v>16.39</v>
      </c>
      <c r="E73" s="3" t="s">
        <v>46</v>
      </c>
      <c r="F73" s="4">
        <v>12</v>
      </c>
      <c r="G73" s="110">
        <f t="shared" si="1"/>
        <v>196.68</v>
      </c>
    </row>
    <row r="74" spans="1:7" ht="25.5" x14ac:dyDescent="0.25">
      <c r="A74" s="108" t="s">
        <v>188</v>
      </c>
      <c r="B74" s="101" t="s">
        <v>172</v>
      </c>
      <c r="C74" s="5">
        <v>566</v>
      </c>
      <c r="D74" s="90">
        <v>2.62</v>
      </c>
      <c r="E74" s="3" t="s">
        <v>46</v>
      </c>
      <c r="F74" s="4">
        <v>13</v>
      </c>
      <c r="G74" s="110">
        <f t="shared" si="1"/>
        <v>34.06</v>
      </c>
    </row>
    <row r="75" spans="1:7" ht="25.5" x14ac:dyDescent="0.25">
      <c r="A75" s="108" t="s">
        <v>190</v>
      </c>
      <c r="B75" s="101" t="s">
        <v>174</v>
      </c>
      <c r="C75" s="5">
        <v>563</v>
      </c>
      <c r="D75" s="90">
        <v>14.72</v>
      </c>
      <c r="E75" s="3" t="s">
        <v>46</v>
      </c>
      <c r="F75" s="4">
        <v>14</v>
      </c>
      <c r="G75" s="110">
        <f t="shared" si="1"/>
        <v>206.08</v>
      </c>
    </row>
    <row r="76" spans="1:7" x14ac:dyDescent="0.25">
      <c r="A76" s="108" t="s">
        <v>192</v>
      </c>
      <c r="B76" s="101" t="s">
        <v>176</v>
      </c>
      <c r="C76" s="2">
        <v>13374</v>
      </c>
      <c r="D76" s="90">
        <v>80.959999999999994</v>
      </c>
      <c r="E76" s="3" t="s">
        <v>177</v>
      </c>
      <c r="F76" s="4">
        <v>5</v>
      </c>
      <c r="G76" s="110">
        <f t="shared" si="1"/>
        <v>404.8</v>
      </c>
    </row>
    <row r="77" spans="1:7" x14ac:dyDescent="0.25">
      <c r="A77" s="108" t="s">
        <v>194</v>
      </c>
      <c r="B77" s="101" t="s">
        <v>179</v>
      </c>
      <c r="C77" s="2">
        <v>10956</v>
      </c>
      <c r="D77" s="90">
        <v>71.180000000000007</v>
      </c>
      <c r="E77" s="3" t="s">
        <v>180</v>
      </c>
      <c r="F77" s="4">
        <v>5</v>
      </c>
      <c r="G77" s="110">
        <f t="shared" si="1"/>
        <v>355.9</v>
      </c>
    </row>
    <row r="78" spans="1:7" ht="25.5" x14ac:dyDescent="0.25">
      <c r="A78" s="108" t="s">
        <v>196</v>
      </c>
      <c r="B78" s="101" t="s">
        <v>2513</v>
      </c>
      <c r="C78" s="5" t="s">
        <v>2013</v>
      </c>
      <c r="D78" s="90">
        <v>54.9</v>
      </c>
      <c r="E78" s="3" t="s">
        <v>46</v>
      </c>
      <c r="F78" s="4">
        <v>12</v>
      </c>
      <c r="G78" s="110">
        <f t="shared" si="1"/>
        <v>658.8</v>
      </c>
    </row>
    <row r="79" spans="1:7" ht="25.5" x14ac:dyDescent="0.25">
      <c r="A79" s="108" t="s">
        <v>198</v>
      </c>
      <c r="B79" s="101" t="s">
        <v>2514</v>
      </c>
      <c r="C79" s="5" t="s">
        <v>2013</v>
      </c>
      <c r="D79" s="90">
        <v>172.31</v>
      </c>
      <c r="E79" s="3" t="s">
        <v>46</v>
      </c>
      <c r="F79" s="4">
        <v>13</v>
      </c>
      <c r="G79" s="110">
        <f t="shared" si="1"/>
        <v>2240.0300000000002</v>
      </c>
    </row>
    <row r="80" spans="1:7" ht="25.5" x14ac:dyDescent="0.25">
      <c r="A80" s="108" t="s">
        <v>200</v>
      </c>
      <c r="B80" s="101" t="s">
        <v>2512</v>
      </c>
      <c r="C80" s="5" t="s">
        <v>2013</v>
      </c>
      <c r="D80" s="90">
        <v>349</v>
      </c>
      <c r="E80" s="3" t="s">
        <v>46</v>
      </c>
      <c r="F80" s="4">
        <v>11</v>
      </c>
      <c r="G80" s="110">
        <f t="shared" si="1"/>
        <v>3839</v>
      </c>
    </row>
    <row r="81" spans="1:7" ht="25.5" x14ac:dyDescent="0.25">
      <c r="A81" s="108" t="s">
        <v>202</v>
      </c>
      <c r="B81" s="101" t="s">
        <v>2515</v>
      </c>
      <c r="C81" s="5" t="s">
        <v>2013</v>
      </c>
      <c r="D81" s="90">
        <v>401.06</v>
      </c>
      <c r="E81" s="3" t="s">
        <v>46</v>
      </c>
      <c r="F81" s="4">
        <v>14</v>
      </c>
      <c r="G81" s="110">
        <f t="shared" si="1"/>
        <v>5614.84</v>
      </c>
    </row>
    <row r="82" spans="1:7" ht="25.5" x14ac:dyDescent="0.25">
      <c r="A82" s="108" t="s">
        <v>204</v>
      </c>
      <c r="B82" s="101" t="s">
        <v>183</v>
      </c>
      <c r="C82" s="2">
        <v>7271</v>
      </c>
      <c r="D82" s="90">
        <v>0.53</v>
      </c>
      <c r="E82" s="3" t="s">
        <v>46</v>
      </c>
      <c r="F82" s="4">
        <v>100</v>
      </c>
      <c r="G82" s="110">
        <f t="shared" si="1"/>
        <v>53</v>
      </c>
    </row>
    <row r="83" spans="1:7" ht="25.5" x14ac:dyDescent="0.25">
      <c r="A83" s="108" t="s">
        <v>205</v>
      </c>
      <c r="B83" s="101" t="s">
        <v>185</v>
      </c>
      <c r="C83" s="2">
        <v>37594</v>
      </c>
      <c r="D83" s="90">
        <v>2.1800000000000002</v>
      </c>
      <c r="E83" s="3" t="s">
        <v>46</v>
      </c>
      <c r="F83" s="4">
        <v>100</v>
      </c>
      <c r="G83" s="110">
        <f t="shared" si="1"/>
        <v>218</v>
      </c>
    </row>
    <row r="84" spans="1:7" ht="25.5" x14ac:dyDescent="0.25">
      <c r="A84" s="108" t="s">
        <v>206</v>
      </c>
      <c r="B84" s="101" t="s">
        <v>187</v>
      </c>
      <c r="C84" s="2">
        <v>34568</v>
      </c>
      <c r="D84" s="90">
        <v>2.86</v>
      </c>
      <c r="E84" s="3" t="s">
        <v>46</v>
      </c>
      <c r="F84" s="4">
        <v>100</v>
      </c>
      <c r="G84" s="110">
        <f t="shared" si="1"/>
        <v>286</v>
      </c>
    </row>
    <row r="85" spans="1:7" x14ac:dyDescent="0.25">
      <c r="A85" s="108" t="s">
        <v>207</v>
      </c>
      <c r="B85" s="101" t="s">
        <v>189</v>
      </c>
      <c r="C85" s="2">
        <v>4720</v>
      </c>
      <c r="D85" s="90">
        <v>75.09</v>
      </c>
      <c r="E85" s="6" t="s">
        <v>109</v>
      </c>
      <c r="F85" s="4">
        <v>20</v>
      </c>
      <c r="G85" s="110">
        <f t="shared" si="1"/>
        <v>1501.8</v>
      </c>
    </row>
    <row r="86" spans="1:7" x14ac:dyDescent="0.25">
      <c r="A86" s="108" t="s">
        <v>208</v>
      </c>
      <c r="B86" s="101" t="s">
        <v>191</v>
      </c>
      <c r="C86" s="2">
        <v>4721</v>
      </c>
      <c r="D86" s="90">
        <v>58.81</v>
      </c>
      <c r="E86" s="6" t="s">
        <v>109</v>
      </c>
      <c r="F86" s="4">
        <v>20</v>
      </c>
      <c r="G86" s="110">
        <f t="shared" si="1"/>
        <v>1176.2</v>
      </c>
    </row>
    <row r="87" spans="1:7" x14ac:dyDescent="0.25">
      <c r="A87" s="108" t="s">
        <v>209</v>
      </c>
      <c r="B87" s="101" t="s">
        <v>193</v>
      </c>
      <c r="C87" s="2">
        <v>4718</v>
      </c>
      <c r="D87" s="90">
        <v>58.81</v>
      </c>
      <c r="E87" s="6" t="s">
        <v>109</v>
      </c>
      <c r="F87" s="4">
        <v>20</v>
      </c>
      <c r="G87" s="110">
        <f t="shared" si="1"/>
        <v>1176.2</v>
      </c>
    </row>
    <row r="88" spans="1:7" ht="25.5" x14ac:dyDescent="0.25">
      <c r="A88" s="108" t="s">
        <v>210</v>
      </c>
      <c r="B88" s="101" t="s">
        <v>195</v>
      </c>
      <c r="C88" s="2">
        <v>7568</v>
      </c>
      <c r="D88" s="90">
        <v>0.54</v>
      </c>
      <c r="E88" s="3" t="s">
        <v>46</v>
      </c>
      <c r="F88" s="4">
        <v>1500</v>
      </c>
      <c r="G88" s="110">
        <f t="shared" si="1"/>
        <v>810</v>
      </c>
    </row>
    <row r="89" spans="1:7" ht="25.5" x14ac:dyDescent="0.25">
      <c r="A89" s="108" t="s">
        <v>211</v>
      </c>
      <c r="B89" s="101" t="s">
        <v>197</v>
      </c>
      <c r="C89" s="2">
        <v>7584</v>
      </c>
      <c r="D89" s="90">
        <v>0.83</v>
      </c>
      <c r="E89" s="3" t="s">
        <v>46</v>
      </c>
      <c r="F89" s="4">
        <v>1500</v>
      </c>
      <c r="G89" s="110">
        <f t="shared" si="1"/>
        <v>1245</v>
      </c>
    </row>
    <row r="90" spans="1:7" ht="25.5" x14ac:dyDescent="0.25">
      <c r="A90" s="108" t="s">
        <v>213</v>
      </c>
      <c r="B90" s="101" t="s">
        <v>199</v>
      </c>
      <c r="C90" s="2">
        <v>11950</v>
      </c>
      <c r="D90" s="90">
        <v>0.18</v>
      </c>
      <c r="E90" s="3" t="s">
        <v>46</v>
      </c>
      <c r="F90" s="4">
        <v>1500</v>
      </c>
      <c r="G90" s="110">
        <f t="shared" si="1"/>
        <v>270</v>
      </c>
    </row>
    <row r="91" spans="1:7" ht="25.5" x14ac:dyDescent="0.25">
      <c r="A91" s="108" t="s">
        <v>215</v>
      </c>
      <c r="B91" s="101" t="s">
        <v>201</v>
      </c>
      <c r="C91" s="2">
        <v>7583</v>
      </c>
      <c r="D91" s="90">
        <v>0.36</v>
      </c>
      <c r="E91" s="3" t="s">
        <v>46</v>
      </c>
      <c r="F91" s="4">
        <v>1500</v>
      </c>
      <c r="G91" s="110">
        <f t="shared" si="1"/>
        <v>540</v>
      </c>
    </row>
    <row r="92" spans="1:7" ht="38.25" x14ac:dyDescent="0.25">
      <c r="A92" s="108" t="s">
        <v>217</v>
      </c>
      <c r="B92" s="101" t="s">
        <v>203</v>
      </c>
      <c r="C92" s="2">
        <v>4350</v>
      </c>
      <c r="D92" s="90">
        <v>0.45</v>
      </c>
      <c r="E92" s="3" t="s">
        <v>46</v>
      </c>
      <c r="F92" s="4">
        <v>1500</v>
      </c>
      <c r="G92" s="110">
        <f t="shared" si="1"/>
        <v>675</v>
      </c>
    </row>
    <row r="93" spans="1:7" x14ac:dyDescent="0.25">
      <c r="A93" s="108" t="s">
        <v>219</v>
      </c>
      <c r="B93" s="101" t="s">
        <v>212</v>
      </c>
      <c r="C93" s="5">
        <v>828</v>
      </c>
      <c r="D93" s="90">
        <v>0.28000000000000003</v>
      </c>
      <c r="E93" s="3" t="s">
        <v>46</v>
      </c>
      <c r="F93" s="4">
        <v>1500</v>
      </c>
      <c r="G93" s="110">
        <f t="shared" si="1"/>
        <v>420</v>
      </c>
    </row>
    <row r="94" spans="1:7" x14ac:dyDescent="0.25">
      <c r="A94" s="108" t="s">
        <v>221</v>
      </c>
      <c r="B94" s="101" t="s">
        <v>214</v>
      </c>
      <c r="C94" s="5">
        <v>829</v>
      </c>
      <c r="D94" s="90">
        <v>0.61</v>
      </c>
      <c r="E94" s="3" t="s">
        <v>46</v>
      </c>
      <c r="F94" s="4">
        <v>1500</v>
      </c>
      <c r="G94" s="110">
        <f t="shared" si="1"/>
        <v>915</v>
      </c>
    </row>
    <row r="95" spans="1:7" x14ac:dyDescent="0.25">
      <c r="A95" s="108" t="s">
        <v>223</v>
      </c>
      <c r="B95" s="101" t="s">
        <v>216</v>
      </c>
      <c r="C95" s="5">
        <v>812</v>
      </c>
      <c r="D95" s="90">
        <v>1.32</v>
      </c>
      <c r="E95" s="3" t="s">
        <v>46</v>
      </c>
      <c r="F95" s="4">
        <v>1500</v>
      </c>
      <c r="G95" s="110">
        <f t="shared" si="1"/>
        <v>1980</v>
      </c>
    </row>
    <row r="96" spans="1:7" x14ac:dyDescent="0.25">
      <c r="A96" s="108" t="s">
        <v>225</v>
      </c>
      <c r="B96" s="101" t="s">
        <v>218</v>
      </c>
      <c r="C96" s="5">
        <v>819</v>
      </c>
      <c r="D96" s="90">
        <v>2.17</v>
      </c>
      <c r="E96" s="3" t="s">
        <v>46</v>
      </c>
      <c r="F96" s="4">
        <v>1500</v>
      </c>
      <c r="G96" s="110">
        <f t="shared" si="1"/>
        <v>3255</v>
      </c>
    </row>
    <row r="97" spans="1:7" x14ac:dyDescent="0.25">
      <c r="A97" s="108" t="s">
        <v>227</v>
      </c>
      <c r="B97" s="101" t="s">
        <v>220</v>
      </c>
      <c r="C97" s="5">
        <v>818</v>
      </c>
      <c r="D97" s="90">
        <v>3.66</v>
      </c>
      <c r="E97" s="3" t="s">
        <v>46</v>
      </c>
      <c r="F97" s="4">
        <v>1500</v>
      </c>
      <c r="G97" s="110">
        <f t="shared" si="1"/>
        <v>5490</v>
      </c>
    </row>
    <row r="98" spans="1:7" x14ac:dyDescent="0.25">
      <c r="A98" s="108" t="s">
        <v>229</v>
      </c>
      <c r="B98" s="101" t="s">
        <v>222</v>
      </c>
      <c r="C98" s="2">
        <v>832</v>
      </c>
      <c r="D98" s="90">
        <v>1.64</v>
      </c>
      <c r="E98" s="3" t="s">
        <v>46</v>
      </c>
      <c r="F98" s="4">
        <v>1500</v>
      </c>
      <c r="G98" s="110">
        <f t="shared" si="1"/>
        <v>2460</v>
      </c>
    </row>
    <row r="99" spans="1:7" x14ac:dyDescent="0.25">
      <c r="A99" s="108" t="s">
        <v>231</v>
      </c>
      <c r="B99" s="101" t="s">
        <v>224</v>
      </c>
      <c r="C99" s="2">
        <v>833</v>
      </c>
      <c r="D99" s="90">
        <v>2.34</v>
      </c>
      <c r="E99" s="3" t="s">
        <v>46</v>
      </c>
      <c r="F99" s="4">
        <v>1500</v>
      </c>
      <c r="G99" s="110">
        <f t="shared" si="1"/>
        <v>3510</v>
      </c>
    </row>
    <row r="100" spans="1:7" x14ac:dyDescent="0.25">
      <c r="A100" s="108" t="s">
        <v>233</v>
      </c>
      <c r="B100" s="101" t="s">
        <v>226</v>
      </c>
      <c r="C100" s="2">
        <v>834</v>
      </c>
      <c r="D100" s="90">
        <v>2.57</v>
      </c>
      <c r="E100" s="3" t="s">
        <v>46</v>
      </c>
      <c r="F100" s="4">
        <v>1500</v>
      </c>
      <c r="G100" s="110">
        <f t="shared" si="1"/>
        <v>3855</v>
      </c>
    </row>
    <row r="101" spans="1:7" x14ac:dyDescent="0.25">
      <c r="A101" s="108" t="s">
        <v>235</v>
      </c>
      <c r="B101" s="101" t="s">
        <v>228</v>
      </c>
      <c r="C101" s="2">
        <v>825</v>
      </c>
      <c r="D101" s="90">
        <v>2.87</v>
      </c>
      <c r="E101" s="3" t="s">
        <v>46</v>
      </c>
      <c r="F101" s="4">
        <v>1500</v>
      </c>
      <c r="G101" s="110">
        <f t="shared" si="1"/>
        <v>4305</v>
      </c>
    </row>
    <row r="102" spans="1:7" ht="25.5" x14ac:dyDescent="0.25">
      <c r="A102" s="108" t="s">
        <v>237</v>
      </c>
      <c r="B102" s="101" t="s">
        <v>230</v>
      </c>
      <c r="C102" s="5">
        <v>993</v>
      </c>
      <c r="D102" s="90">
        <v>1.78</v>
      </c>
      <c r="E102" s="3" t="s">
        <v>2</v>
      </c>
      <c r="F102" s="4">
        <v>1000</v>
      </c>
      <c r="G102" s="110">
        <f t="shared" si="1"/>
        <v>1780</v>
      </c>
    </row>
    <row r="103" spans="1:7" ht="25.5" x14ac:dyDescent="0.25">
      <c r="A103" s="108" t="s">
        <v>239</v>
      </c>
      <c r="B103" s="101" t="s">
        <v>232</v>
      </c>
      <c r="C103" s="5">
        <v>1020</v>
      </c>
      <c r="D103" s="90">
        <v>7.77</v>
      </c>
      <c r="E103" s="3" t="s">
        <v>2</v>
      </c>
      <c r="F103" s="4">
        <v>1000</v>
      </c>
      <c r="G103" s="110">
        <f t="shared" si="1"/>
        <v>7770</v>
      </c>
    </row>
    <row r="104" spans="1:7" ht="25.5" x14ac:dyDescent="0.25">
      <c r="A104" s="108" t="s">
        <v>241</v>
      </c>
      <c r="B104" s="101" t="s">
        <v>234</v>
      </c>
      <c r="C104" s="5">
        <v>995</v>
      </c>
      <c r="D104" s="90">
        <v>11.93</v>
      </c>
      <c r="E104" s="3" t="s">
        <v>2</v>
      </c>
      <c r="F104" s="4">
        <v>1000</v>
      </c>
      <c r="G104" s="110">
        <f t="shared" si="1"/>
        <v>11930</v>
      </c>
    </row>
    <row r="105" spans="1:7" ht="25.5" x14ac:dyDescent="0.25">
      <c r="A105" s="108" t="s">
        <v>243</v>
      </c>
      <c r="B105" s="224" t="s">
        <v>236</v>
      </c>
      <c r="C105" s="5">
        <v>1014</v>
      </c>
      <c r="D105" s="90">
        <v>1.66</v>
      </c>
      <c r="E105" s="3" t="s">
        <v>2</v>
      </c>
      <c r="F105" s="4">
        <v>1000</v>
      </c>
      <c r="G105" s="110">
        <f t="shared" si="1"/>
        <v>1660</v>
      </c>
    </row>
    <row r="106" spans="1:7" ht="25.5" x14ac:dyDescent="0.25">
      <c r="A106" s="108" t="s">
        <v>245</v>
      </c>
      <c r="B106" s="224" t="s">
        <v>238</v>
      </c>
      <c r="C106" s="5">
        <v>876</v>
      </c>
      <c r="D106" s="90">
        <v>28.24</v>
      </c>
      <c r="E106" s="3" t="s">
        <v>2</v>
      </c>
      <c r="F106" s="4">
        <v>1000</v>
      </c>
      <c r="G106" s="110">
        <f t="shared" si="1"/>
        <v>28240</v>
      </c>
    </row>
    <row r="107" spans="1:7" ht="25.5" x14ac:dyDescent="0.25">
      <c r="A107" s="108" t="s">
        <v>247</v>
      </c>
      <c r="B107" s="224" t="s">
        <v>240</v>
      </c>
      <c r="C107" s="5">
        <v>986</v>
      </c>
      <c r="D107" s="90">
        <v>18.09</v>
      </c>
      <c r="E107" s="3" t="s">
        <v>2</v>
      </c>
      <c r="F107" s="4">
        <v>1000</v>
      </c>
      <c r="G107" s="110">
        <f t="shared" si="1"/>
        <v>18090</v>
      </c>
    </row>
    <row r="108" spans="1:7" ht="25.5" x14ac:dyDescent="0.25">
      <c r="A108" s="108" t="s">
        <v>249</v>
      </c>
      <c r="B108" s="224" t="s">
        <v>242</v>
      </c>
      <c r="C108" s="5">
        <v>1021</v>
      </c>
      <c r="D108" s="90">
        <v>3.55</v>
      </c>
      <c r="E108" s="3" t="s">
        <v>2</v>
      </c>
      <c r="F108" s="4">
        <v>1000</v>
      </c>
      <c r="G108" s="110">
        <f t="shared" si="1"/>
        <v>3550</v>
      </c>
    </row>
    <row r="109" spans="1:7" ht="25.5" x14ac:dyDescent="0.25">
      <c r="A109" s="108" t="s">
        <v>251</v>
      </c>
      <c r="B109" s="224" t="s">
        <v>244</v>
      </c>
      <c r="C109" s="5">
        <v>1018</v>
      </c>
      <c r="D109" s="90">
        <v>35.69</v>
      </c>
      <c r="E109" s="3" t="s">
        <v>2</v>
      </c>
      <c r="F109" s="4">
        <v>1000</v>
      </c>
      <c r="G109" s="110">
        <f t="shared" si="1"/>
        <v>35690</v>
      </c>
    </row>
    <row r="110" spans="1:7" ht="25.5" x14ac:dyDescent="0.25">
      <c r="A110" s="108" t="s">
        <v>253</v>
      </c>
      <c r="B110" s="224" t="s">
        <v>246</v>
      </c>
      <c r="C110" s="5">
        <v>994</v>
      </c>
      <c r="D110" s="90">
        <v>4.8499999999999996</v>
      </c>
      <c r="E110" s="3" t="s">
        <v>2</v>
      </c>
      <c r="F110" s="4">
        <v>1000</v>
      </c>
      <c r="G110" s="110">
        <f t="shared" si="1"/>
        <v>4850</v>
      </c>
    </row>
    <row r="111" spans="1:7" ht="25.5" x14ac:dyDescent="0.25">
      <c r="A111" s="108" t="s">
        <v>255</v>
      </c>
      <c r="B111" s="224" t="s">
        <v>248</v>
      </c>
      <c r="C111" s="5">
        <v>977</v>
      </c>
      <c r="D111" s="90">
        <v>37.39</v>
      </c>
      <c r="E111" s="3" t="s">
        <v>2</v>
      </c>
      <c r="F111" s="4">
        <v>1000</v>
      </c>
      <c r="G111" s="110">
        <f t="shared" si="1"/>
        <v>37390</v>
      </c>
    </row>
    <row r="112" spans="1:7" ht="25.5" x14ac:dyDescent="0.25">
      <c r="A112" s="108" t="s">
        <v>257</v>
      </c>
      <c r="B112" s="218" t="s">
        <v>250</v>
      </c>
      <c r="C112" s="5">
        <v>998</v>
      </c>
      <c r="D112" s="90">
        <v>49.69</v>
      </c>
      <c r="E112" s="3" t="s">
        <v>2</v>
      </c>
      <c r="F112" s="4">
        <v>1000</v>
      </c>
      <c r="G112" s="110">
        <f t="shared" si="1"/>
        <v>49690</v>
      </c>
    </row>
    <row r="113" spans="1:7" x14ac:dyDescent="0.25">
      <c r="A113" s="108" t="s">
        <v>259</v>
      </c>
      <c r="B113" s="224" t="s">
        <v>252</v>
      </c>
      <c r="C113" s="5">
        <v>873</v>
      </c>
      <c r="D113" s="90">
        <v>18.96</v>
      </c>
      <c r="E113" s="3" t="s">
        <v>2</v>
      </c>
      <c r="F113" s="4">
        <v>1000</v>
      </c>
      <c r="G113" s="110">
        <f t="shared" si="1"/>
        <v>18960</v>
      </c>
    </row>
    <row r="114" spans="1:7" x14ac:dyDescent="0.25">
      <c r="A114" s="108" t="s">
        <v>261</v>
      </c>
      <c r="B114" s="224" t="s">
        <v>254</v>
      </c>
      <c r="C114" s="5">
        <v>874</v>
      </c>
      <c r="D114" s="90">
        <v>22.5</v>
      </c>
      <c r="E114" s="3" t="s">
        <v>2</v>
      </c>
      <c r="F114" s="4">
        <v>1000</v>
      </c>
      <c r="G114" s="110">
        <f t="shared" si="1"/>
        <v>22500</v>
      </c>
    </row>
    <row r="115" spans="1:7" x14ac:dyDescent="0.25">
      <c r="A115" s="108" t="s">
        <v>263</v>
      </c>
      <c r="B115" s="218" t="s">
        <v>256</v>
      </c>
      <c r="C115" s="5">
        <v>875</v>
      </c>
      <c r="D115" s="90">
        <v>26.85</v>
      </c>
      <c r="E115" s="3" t="s">
        <v>2</v>
      </c>
      <c r="F115" s="4">
        <v>1000</v>
      </c>
      <c r="G115" s="110">
        <f t="shared" si="1"/>
        <v>26850</v>
      </c>
    </row>
    <row r="116" spans="1:7" x14ac:dyDescent="0.25">
      <c r="A116" s="108" t="s">
        <v>265</v>
      </c>
      <c r="B116" s="224" t="s">
        <v>258</v>
      </c>
      <c r="C116" s="5">
        <v>1011</v>
      </c>
      <c r="D116" s="90">
        <v>0.1</v>
      </c>
      <c r="E116" s="3" t="s">
        <v>2</v>
      </c>
      <c r="F116" s="4">
        <v>1000</v>
      </c>
      <c r="G116" s="110">
        <f t="shared" si="1"/>
        <v>100</v>
      </c>
    </row>
    <row r="117" spans="1:7" x14ac:dyDescent="0.25">
      <c r="A117" s="108" t="s">
        <v>267</v>
      </c>
      <c r="B117" s="224" t="s">
        <v>260</v>
      </c>
      <c r="C117" s="5">
        <v>983</v>
      </c>
      <c r="D117" s="90">
        <v>0.39</v>
      </c>
      <c r="E117" s="3" t="s">
        <v>2</v>
      </c>
      <c r="F117" s="4">
        <v>1000</v>
      </c>
      <c r="G117" s="110">
        <f t="shared" si="1"/>
        <v>390</v>
      </c>
    </row>
    <row r="118" spans="1:7" x14ac:dyDescent="0.25">
      <c r="A118" s="108" t="s">
        <v>269</v>
      </c>
      <c r="B118" s="224" t="s">
        <v>262</v>
      </c>
      <c r="C118" s="5">
        <v>985</v>
      </c>
      <c r="D118" s="90">
        <v>7.56</v>
      </c>
      <c r="E118" s="3" t="s">
        <v>2</v>
      </c>
      <c r="F118" s="4">
        <v>1000</v>
      </c>
      <c r="G118" s="110">
        <f t="shared" si="1"/>
        <v>7560</v>
      </c>
    </row>
    <row r="119" spans="1:7" x14ac:dyDescent="0.25">
      <c r="A119" s="108" t="s">
        <v>271</v>
      </c>
      <c r="B119" s="101" t="s">
        <v>264</v>
      </c>
      <c r="C119" s="5">
        <v>39241</v>
      </c>
      <c r="D119" s="90">
        <v>11.84</v>
      </c>
      <c r="E119" s="3" t="s">
        <v>2</v>
      </c>
      <c r="F119" s="4">
        <v>1000</v>
      </c>
      <c r="G119" s="110">
        <f t="shared" si="1"/>
        <v>11840</v>
      </c>
    </row>
    <row r="120" spans="1:7" x14ac:dyDescent="0.25">
      <c r="A120" s="108" t="s">
        <v>273</v>
      </c>
      <c r="B120" s="101" t="s">
        <v>266</v>
      </c>
      <c r="C120" s="5">
        <v>984</v>
      </c>
      <c r="D120" s="90">
        <v>2.61</v>
      </c>
      <c r="E120" s="3" t="s">
        <v>2</v>
      </c>
      <c r="F120" s="4">
        <v>1000</v>
      </c>
      <c r="G120" s="110">
        <f t="shared" si="1"/>
        <v>2610</v>
      </c>
    </row>
    <row r="121" spans="1:7" x14ac:dyDescent="0.25">
      <c r="A121" s="108" t="s">
        <v>275</v>
      </c>
      <c r="B121" s="101" t="s">
        <v>268</v>
      </c>
      <c r="C121" s="5">
        <v>986</v>
      </c>
      <c r="D121" s="90">
        <v>18.09</v>
      </c>
      <c r="E121" s="3" t="s">
        <v>2</v>
      </c>
      <c r="F121" s="4">
        <v>1000</v>
      </c>
      <c r="G121" s="110">
        <f t="shared" si="1"/>
        <v>18090</v>
      </c>
    </row>
    <row r="122" spans="1:7" x14ac:dyDescent="0.25">
      <c r="A122" s="108" t="s">
        <v>277</v>
      </c>
      <c r="B122" s="101" t="s">
        <v>270</v>
      </c>
      <c r="C122" s="5">
        <v>987</v>
      </c>
      <c r="D122" s="90">
        <v>24.58</v>
      </c>
      <c r="E122" s="3" t="s">
        <v>2</v>
      </c>
      <c r="F122" s="4">
        <v>1000</v>
      </c>
      <c r="G122" s="110">
        <f t="shared" si="1"/>
        <v>24580</v>
      </c>
    </row>
    <row r="123" spans="1:7" x14ac:dyDescent="0.25">
      <c r="A123" s="108" t="s">
        <v>279</v>
      </c>
      <c r="B123" s="101" t="s">
        <v>272</v>
      </c>
      <c r="C123" s="5">
        <v>1003</v>
      </c>
      <c r="D123" s="90">
        <v>3.82</v>
      </c>
      <c r="E123" s="3" t="s">
        <v>2</v>
      </c>
      <c r="F123" s="4">
        <v>1000</v>
      </c>
      <c r="G123" s="110">
        <f t="shared" si="1"/>
        <v>3820</v>
      </c>
    </row>
    <row r="124" spans="1:7" x14ac:dyDescent="0.25">
      <c r="A124" s="108" t="s">
        <v>281</v>
      </c>
      <c r="B124" s="101" t="s">
        <v>274</v>
      </c>
      <c r="C124" s="5">
        <v>1007</v>
      </c>
      <c r="D124" s="90">
        <v>34.880000000000003</v>
      </c>
      <c r="E124" s="3" t="s">
        <v>2</v>
      </c>
      <c r="F124" s="4">
        <v>1000</v>
      </c>
      <c r="G124" s="110">
        <f t="shared" si="1"/>
        <v>34880</v>
      </c>
    </row>
    <row r="125" spans="1:7" x14ac:dyDescent="0.25">
      <c r="A125" s="108" t="s">
        <v>283</v>
      </c>
      <c r="B125" s="101" t="s">
        <v>276</v>
      </c>
      <c r="C125" s="5">
        <v>1008</v>
      </c>
      <c r="D125" s="90">
        <v>4.33</v>
      </c>
      <c r="E125" s="3" t="s">
        <v>2</v>
      </c>
      <c r="F125" s="4">
        <v>1000</v>
      </c>
      <c r="G125" s="110">
        <f t="shared" si="1"/>
        <v>4330</v>
      </c>
    </row>
    <row r="126" spans="1:7" x14ac:dyDescent="0.25">
      <c r="A126" s="108" t="s">
        <v>285</v>
      </c>
      <c r="B126" s="101" t="s">
        <v>278</v>
      </c>
      <c r="C126" s="5">
        <v>988</v>
      </c>
      <c r="D126" s="90">
        <v>36.44</v>
      </c>
      <c r="E126" s="3" t="s">
        <v>2</v>
      </c>
      <c r="F126" s="4">
        <v>1000</v>
      </c>
      <c r="G126" s="110">
        <f t="shared" si="1"/>
        <v>36440</v>
      </c>
    </row>
    <row r="127" spans="1:7" x14ac:dyDescent="0.25">
      <c r="A127" s="108" t="s">
        <v>287</v>
      </c>
      <c r="B127" s="218" t="s">
        <v>280</v>
      </c>
      <c r="C127" s="5">
        <v>989</v>
      </c>
      <c r="D127" s="90">
        <v>49.36</v>
      </c>
      <c r="E127" s="3" t="s">
        <v>2</v>
      </c>
      <c r="F127" s="4">
        <v>1000</v>
      </c>
      <c r="G127" s="110">
        <f t="shared" si="1"/>
        <v>49360</v>
      </c>
    </row>
    <row r="128" spans="1:7" x14ac:dyDescent="0.25">
      <c r="A128" s="108" t="s">
        <v>289</v>
      </c>
      <c r="B128" s="101" t="s">
        <v>282</v>
      </c>
      <c r="C128" s="5">
        <v>862</v>
      </c>
      <c r="D128" s="90">
        <v>0.83</v>
      </c>
      <c r="E128" s="3" t="s">
        <v>2</v>
      </c>
      <c r="F128" s="4">
        <v>1000</v>
      </c>
      <c r="G128" s="110">
        <f t="shared" si="1"/>
        <v>830</v>
      </c>
    </row>
    <row r="129" spans="1:7" x14ac:dyDescent="0.25">
      <c r="A129" s="108" t="s">
        <v>291</v>
      </c>
      <c r="B129" s="101" t="s">
        <v>284</v>
      </c>
      <c r="C129" s="5">
        <v>866</v>
      </c>
      <c r="D129" s="90">
        <v>10.3</v>
      </c>
      <c r="E129" s="3" t="s">
        <v>2</v>
      </c>
      <c r="F129" s="4">
        <v>1000</v>
      </c>
      <c r="G129" s="110">
        <f t="shared" si="1"/>
        <v>10300</v>
      </c>
    </row>
    <row r="130" spans="1:7" x14ac:dyDescent="0.25">
      <c r="A130" s="108" t="s">
        <v>293</v>
      </c>
      <c r="B130" s="101" t="s">
        <v>286</v>
      </c>
      <c r="C130" s="5">
        <v>892</v>
      </c>
      <c r="D130" s="90">
        <v>13.09</v>
      </c>
      <c r="E130" s="3" t="s">
        <v>2</v>
      </c>
      <c r="F130" s="4">
        <v>1000</v>
      </c>
      <c r="G130" s="110">
        <f t="shared" si="1"/>
        <v>13090</v>
      </c>
    </row>
    <row r="131" spans="1:7" x14ac:dyDescent="0.25">
      <c r="A131" s="108" t="s">
        <v>295</v>
      </c>
      <c r="B131" s="101" t="s">
        <v>288</v>
      </c>
      <c r="C131" s="5">
        <v>857</v>
      </c>
      <c r="D131" s="90">
        <v>1.33</v>
      </c>
      <c r="E131" s="3" t="s">
        <v>2</v>
      </c>
      <c r="F131" s="4">
        <v>1000</v>
      </c>
      <c r="G131" s="110">
        <f t="shared" si="1"/>
        <v>1330</v>
      </c>
    </row>
    <row r="132" spans="1:7" x14ac:dyDescent="0.25">
      <c r="A132" s="108" t="s">
        <v>297</v>
      </c>
      <c r="B132" s="101" t="s">
        <v>290</v>
      </c>
      <c r="C132" s="5">
        <v>868</v>
      </c>
      <c r="D132" s="90">
        <v>2.0499999999999998</v>
      </c>
      <c r="E132" s="3" t="s">
        <v>2</v>
      </c>
      <c r="F132" s="4">
        <v>1000</v>
      </c>
      <c r="G132" s="110">
        <f t="shared" ref="G132:G195" si="2">TRUNC(F132*D132,2)</f>
        <v>2050</v>
      </c>
    </row>
    <row r="133" spans="1:7" x14ac:dyDescent="0.25">
      <c r="A133" s="108" t="s">
        <v>299</v>
      </c>
      <c r="B133" s="101" t="s">
        <v>292</v>
      </c>
      <c r="C133" s="5">
        <v>863</v>
      </c>
      <c r="D133" s="90">
        <v>17.07</v>
      </c>
      <c r="E133" s="3" t="s">
        <v>2</v>
      </c>
      <c r="F133" s="4">
        <v>1000</v>
      </c>
      <c r="G133" s="110">
        <f t="shared" si="2"/>
        <v>17070</v>
      </c>
    </row>
    <row r="134" spans="1:7" x14ac:dyDescent="0.25">
      <c r="A134" s="108" t="s">
        <v>301</v>
      </c>
      <c r="B134" s="101" t="s">
        <v>294</v>
      </c>
      <c r="C134" s="5">
        <v>867</v>
      </c>
      <c r="D134" s="90">
        <v>23.77</v>
      </c>
      <c r="E134" s="3" t="s">
        <v>2</v>
      </c>
      <c r="F134" s="4">
        <v>1000</v>
      </c>
      <c r="G134" s="110">
        <f t="shared" si="2"/>
        <v>23770</v>
      </c>
    </row>
    <row r="135" spans="1:7" x14ac:dyDescent="0.25">
      <c r="A135" s="108" t="s">
        <v>303</v>
      </c>
      <c r="B135" s="101" t="s">
        <v>296</v>
      </c>
      <c r="C135" s="5">
        <v>864</v>
      </c>
      <c r="D135" s="90">
        <v>5.58</v>
      </c>
      <c r="E135" s="3" t="s">
        <v>2</v>
      </c>
      <c r="F135" s="4">
        <v>1000</v>
      </c>
      <c r="G135" s="110">
        <f t="shared" si="2"/>
        <v>5580</v>
      </c>
    </row>
    <row r="136" spans="1:7" x14ac:dyDescent="0.25">
      <c r="A136" s="108" t="s">
        <v>305</v>
      </c>
      <c r="B136" s="218" t="s">
        <v>298</v>
      </c>
      <c r="C136" s="5">
        <v>865</v>
      </c>
      <c r="D136" s="90">
        <v>7.86</v>
      </c>
      <c r="E136" s="3" t="s">
        <v>2</v>
      </c>
      <c r="F136" s="4">
        <v>1000</v>
      </c>
      <c r="G136" s="110">
        <f t="shared" si="2"/>
        <v>7860</v>
      </c>
    </row>
    <row r="137" spans="1:7" x14ac:dyDescent="0.25">
      <c r="A137" s="108" t="s">
        <v>307</v>
      </c>
      <c r="B137" s="101" t="s">
        <v>300</v>
      </c>
      <c r="C137" s="5">
        <v>39598</v>
      </c>
      <c r="D137" s="90">
        <v>0.44</v>
      </c>
      <c r="E137" s="3" t="s">
        <v>2</v>
      </c>
      <c r="F137" s="4">
        <v>1000</v>
      </c>
      <c r="G137" s="110">
        <f t="shared" si="2"/>
        <v>440</v>
      </c>
    </row>
    <row r="138" spans="1:7" x14ac:dyDescent="0.25">
      <c r="A138" s="108" t="s">
        <v>308</v>
      </c>
      <c r="B138" s="101" t="s">
        <v>302</v>
      </c>
      <c r="C138" s="5">
        <v>39599</v>
      </c>
      <c r="D138" s="90">
        <v>1.71</v>
      </c>
      <c r="E138" s="3" t="s">
        <v>2</v>
      </c>
      <c r="F138" s="4">
        <v>1000</v>
      </c>
      <c r="G138" s="110">
        <f t="shared" si="2"/>
        <v>1710</v>
      </c>
    </row>
    <row r="139" spans="1:7" x14ac:dyDescent="0.25">
      <c r="A139" s="108" t="s">
        <v>310</v>
      </c>
      <c r="B139" s="101" t="s">
        <v>304</v>
      </c>
      <c r="C139" s="5" t="s">
        <v>2013</v>
      </c>
      <c r="D139" s="90">
        <v>2.35</v>
      </c>
      <c r="E139" s="3" t="s">
        <v>2</v>
      </c>
      <c r="F139" s="4">
        <v>3000</v>
      </c>
      <c r="G139" s="110">
        <f t="shared" si="2"/>
        <v>7050</v>
      </c>
    </row>
    <row r="140" spans="1:7" x14ac:dyDescent="0.25">
      <c r="A140" s="108" t="s">
        <v>312</v>
      </c>
      <c r="B140" s="101" t="s">
        <v>306</v>
      </c>
      <c r="C140" s="5" t="s">
        <v>2013</v>
      </c>
      <c r="D140" s="90">
        <v>2.08</v>
      </c>
      <c r="E140" s="3" t="s">
        <v>2</v>
      </c>
      <c r="F140" s="4">
        <v>500</v>
      </c>
      <c r="G140" s="110">
        <f t="shared" si="2"/>
        <v>1040</v>
      </c>
    </row>
    <row r="141" spans="1:7" x14ac:dyDescent="0.25">
      <c r="A141" s="108" t="s">
        <v>314</v>
      </c>
      <c r="B141" s="101" t="s">
        <v>309</v>
      </c>
      <c r="C141" s="5" t="s">
        <v>2013</v>
      </c>
      <c r="D141" s="90">
        <v>4.74</v>
      </c>
      <c r="E141" s="3" t="s">
        <v>2</v>
      </c>
      <c r="F141" s="4">
        <v>250</v>
      </c>
      <c r="G141" s="110">
        <f t="shared" si="2"/>
        <v>1185</v>
      </c>
    </row>
    <row r="142" spans="1:7" x14ac:dyDescent="0.25">
      <c r="A142" s="108" t="s">
        <v>316</v>
      </c>
      <c r="B142" s="101" t="s">
        <v>311</v>
      </c>
      <c r="C142" s="5" t="s">
        <v>2013</v>
      </c>
      <c r="D142" s="90">
        <v>8</v>
      </c>
      <c r="E142" s="3" t="s">
        <v>2</v>
      </c>
      <c r="F142" s="4">
        <v>16</v>
      </c>
      <c r="G142" s="110">
        <f t="shared" si="2"/>
        <v>128</v>
      </c>
    </row>
    <row r="143" spans="1:7" x14ac:dyDescent="0.25">
      <c r="A143" s="108" t="s">
        <v>318</v>
      </c>
      <c r="B143" s="101" t="s">
        <v>313</v>
      </c>
      <c r="C143" s="5">
        <v>993</v>
      </c>
      <c r="D143" s="90">
        <v>1.78</v>
      </c>
      <c r="E143" s="3" t="s">
        <v>2</v>
      </c>
      <c r="F143" s="4">
        <v>1000</v>
      </c>
      <c r="G143" s="110">
        <f t="shared" si="2"/>
        <v>1780</v>
      </c>
    </row>
    <row r="144" spans="1:7" x14ac:dyDescent="0.25">
      <c r="A144" s="108" t="s">
        <v>320</v>
      </c>
      <c r="B144" s="101" t="s">
        <v>315</v>
      </c>
      <c r="C144" s="5">
        <v>1020</v>
      </c>
      <c r="D144" s="90">
        <v>7.77</v>
      </c>
      <c r="E144" s="3" t="s">
        <v>2</v>
      </c>
      <c r="F144" s="4">
        <v>1000</v>
      </c>
      <c r="G144" s="110">
        <f t="shared" si="2"/>
        <v>7770</v>
      </c>
    </row>
    <row r="145" spans="1:7" x14ac:dyDescent="0.25">
      <c r="A145" s="108" t="s">
        <v>322</v>
      </c>
      <c r="B145" s="101" t="s">
        <v>317</v>
      </c>
      <c r="C145" s="5">
        <v>995</v>
      </c>
      <c r="D145" s="90">
        <v>11.93</v>
      </c>
      <c r="E145" s="3" t="s">
        <v>2</v>
      </c>
      <c r="F145" s="4">
        <v>1000</v>
      </c>
      <c r="G145" s="110">
        <f t="shared" si="2"/>
        <v>11930</v>
      </c>
    </row>
    <row r="146" spans="1:7" x14ac:dyDescent="0.25">
      <c r="A146" s="108" t="s">
        <v>324</v>
      </c>
      <c r="B146" s="101" t="s">
        <v>319</v>
      </c>
      <c r="C146" s="5">
        <v>1022</v>
      </c>
      <c r="D146" s="90">
        <v>2.4700000000000002</v>
      </c>
      <c r="E146" s="3" t="s">
        <v>2</v>
      </c>
      <c r="F146" s="4">
        <v>1000</v>
      </c>
      <c r="G146" s="110">
        <f t="shared" si="2"/>
        <v>2470</v>
      </c>
    </row>
    <row r="147" spans="1:7" x14ac:dyDescent="0.25">
      <c r="A147" s="108" t="s">
        <v>326</v>
      </c>
      <c r="B147" s="101" t="s">
        <v>321</v>
      </c>
      <c r="C147" s="5">
        <v>996</v>
      </c>
      <c r="D147" s="90">
        <v>18.170000000000002</v>
      </c>
      <c r="E147" s="3" t="s">
        <v>2</v>
      </c>
      <c r="F147" s="4">
        <v>1000</v>
      </c>
      <c r="G147" s="110">
        <f t="shared" si="2"/>
        <v>18170</v>
      </c>
    </row>
    <row r="148" spans="1:7" x14ac:dyDescent="0.25">
      <c r="A148" s="108" t="s">
        <v>328</v>
      </c>
      <c r="B148" s="101" t="s">
        <v>323</v>
      </c>
      <c r="C148" s="5">
        <v>1019</v>
      </c>
      <c r="D148" s="90">
        <v>25.04</v>
      </c>
      <c r="E148" s="3" t="s">
        <v>2</v>
      </c>
      <c r="F148" s="4">
        <v>1000</v>
      </c>
      <c r="G148" s="110">
        <f t="shared" si="2"/>
        <v>25040</v>
      </c>
    </row>
    <row r="149" spans="1:7" x14ac:dyDescent="0.25">
      <c r="A149" s="108" t="s">
        <v>330</v>
      </c>
      <c r="B149" s="101" t="s">
        <v>325</v>
      </c>
      <c r="C149" s="5">
        <v>1018</v>
      </c>
      <c r="D149" s="90">
        <v>35.69</v>
      </c>
      <c r="E149" s="3" t="s">
        <v>2</v>
      </c>
      <c r="F149" s="4">
        <v>1000</v>
      </c>
      <c r="G149" s="110">
        <f t="shared" si="2"/>
        <v>35690</v>
      </c>
    </row>
    <row r="150" spans="1:7" x14ac:dyDescent="0.25">
      <c r="A150" s="108" t="s">
        <v>332</v>
      </c>
      <c r="B150" s="101" t="s">
        <v>327</v>
      </c>
      <c r="C150" s="5">
        <v>994</v>
      </c>
      <c r="D150" s="90">
        <v>4.8499999999999996</v>
      </c>
      <c r="E150" s="3" t="s">
        <v>2</v>
      </c>
      <c r="F150" s="4">
        <v>1000</v>
      </c>
      <c r="G150" s="110">
        <f t="shared" si="2"/>
        <v>4850</v>
      </c>
    </row>
    <row r="151" spans="1:7" x14ac:dyDescent="0.25">
      <c r="A151" s="108" t="s">
        <v>334</v>
      </c>
      <c r="B151" s="101" t="s">
        <v>329</v>
      </c>
      <c r="C151" s="5">
        <v>977</v>
      </c>
      <c r="D151" s="90">
        <v>37.39</v>
      </c>
      <c r="E151" s="3" t="s">
        <v>2</v>
      </c>
      <c r="F151" s="4">
        <v>1000</v>
      </c>
      <c r="G151" s="110">
        <f t="shared" si="2"/>
        <v>37390</v>
      </c>
    </row>
    <row r="152" spans="1:7" x14ac:dyDescent="0.25">
      <c r="A152" s="108" t="s">
        <v>336</v>
      </c>
      <c r="B152" s="218" t="s">
        <v>331</v>
      </c>
      <c r="C152" s="5">
        <v>998</v>
      </c>
      <c r="D152" s="90">
        <v>49.68</v>
      </c>
      <c r="E152" s="3" t="s">
        <v>2</v>
      </c>
      <c r="F152" s="4">
        <v>1000</v>
      </c>
      <c r="G152" s="110">
        <f t="shared" si="2"/>
        <v>49680</v>
      </c>
    </row>
    <row r="153" spans="1:7" x14ac:dyDescent="0.25">
      <c r="A153" s="108" t="s">
        <v>338</v>
      </c>
      <c r="B153" s="101" t="s">
        <v>333</v>
      </c>
      <c r="C153" s="5">
        <v>12118</v>
      </c>
      <c r="D153" s="90">
        <v>17.170000000000002</v>
      </c>
      <c r="E153" s="3" t="s">
        <v>46</v>
      </c>
      <c r="F153" s="4">
        <v>300</v>
      </c>
      <c r="G153" s="110">
        <f t="shared" si="2"/>
        <v>5151</v>
      </c>
    </row>
    <row r="154" spans="1:7" x14ac:dyDescent="0.25">
      <c r="A154" s="108" t="s">
        <v>340</v>
      </c>
      <c r="B154" s="101" t="s">
        <v>335</v>
      </c>
      <c r="C154" s="5">
        <v>11868</v>
      </c>
      <c r="D154" s="90">
        <v>332.73</v>
      </c>
      <c r="E154" s="3" t="s">
        <v>46</v>
      </c>
      <c r="F154" s="4">
        <v>5</v>
      </c>
      <c r="G154" s="110">
        <f t="shared" si="2"/>
        <v>1663.65</v>
      </c>
    </row>
    <row r="155" spans="1:7" x14ac:dyDescent="0.25">
      <c r="A155" s="108" t="s">
        <v>342</v>
      </c>
      <c r="B155" s="101" t="s">
        <v>337</v>
      </c>
      <c r="C155" s="5">
        <v>11871</v>
      </c>
      <c r="D155" s="90">
        <v>242.1</v>
      </c>
      <c r="E155" s="3" t="s">
        <v>46</v>
      </c>
      <c r="F155" s="4">
        <v>10</v>
      </c>
      <c r="G155" s="110">
        <f t="shared" si="2"/>
        <v>2421</v>
      </c>
    </row>
    <row r="156" spans="1:7" ht="25.5" x14ac:dyDescent="0.25">
      <c r="A156" s="108" t="s">
        <v>344</v>
      </c>
      <c r="B156" s="101" t="s">
        <v>339</v>
      </c>
      <c r="C156" s="5">
        <v>1030</v>
      </c>
      <c r="D156" s="90">
        <v>4.4400000000000004</v>
      </c>
      <c r="E156" s="3" t="s">
        <v>46</v>
      </c>
      <c r="F156" s="4">
        <v>10</v>
      </c>
      <c r="G156" s="110">
        <f t="shared" si="2"/>
        <v>44.4</v>
      </c>
    </row>
    <row r="157" spans="1:7" ht="25.5" x14ac:dyDescent="0.25">
      <c r="A157" s="108" t="s">
        <v>346</v>
      </c>
      <c r="B157" s="101" t="s">
        <v>341</v>
      </c>
      <c r="C157" s="5">
        <v>35277</v>
      </c>
      <c r="D157" s="90">
        <v>136.62</v>
      </c>
      <c r="E157" s="3" t="s">
        <v>46</v>
      </c>
      <c r="F157" s="4">
        <v>5</v>
      </c>
      <c r="G157" s="110">
        <f t="shared" si="2"/>
        <v>683.1</v>
      </c>
    </row>
    <row r="158" spans="1:7" ht="51" x14ac:dyDescent="0.25">
      <c r="A158" s="108" t="s">
        <v>348</v>
      </c>
      <c r="B158" s="101" t="s">
        <v>343</v>
      </c>
      <c r="C158" s="5">
        <v>10521</v>
      </c>
      <c r="D158" s="90">
        <v>163.22</v>
      </c>
      <c r="E158" s="3" t="s">
        <v>46</v>
      </c>
      <c r="F158" s="4">
        <v>10</v>
      </c>
      <c r="G158" s="110">
        <f t="shared" si="2"/>
        <v>1632.2</v>
      </c>
    </row>
    <row r="159" spans="1:7" ht="51" x14ac:dyDescent="0.25">
      <c r="A159" s="108" t="s">
        <v>350</v>
      </c>
      <c r="B159" s="101" t="s">
        <v>345</v>
      </c>
      <c r="C159" s="5">
        <v>10885</v>
      </c>
      <c r="D159" s="90">
        <v>206.46</v>
      </c>
      <c r="E159" s="3" t="s">
        <v>46</v>
      </c>
      <c r="F159" s="4">
        <v>10</v>
      </c>
      <c r="G159" s="110">
        <f t="shared" si="2"/>
        <v>2064.6</v>
      </c>
    </row>
    <row r="160" spans="1:7" x14ac:dyDescent="0.25">
      <c r="A160" s="108" t="s">
        <v>351</v>
      </c>
      <c r="B160" s="101" t="s">
        <v>347</v>
      </c>
      <c r="C160" s="5">
        <v>2556</v>
      </c>
      <c r="D160" s="90">
        <v>0.86</v>
      </c>
      <c r="E160" s="3" t="s">
        <v>46</v>
      </c>
      <c r="F160" s="4">
        <v>20</v>
      </c>
      <c r="G160" s="110">
        <f t="shared" si="2"/>
        <v>17.2</v>
      </c>
    </row>
    <row r="161" spans="1:7" x14ac:dyDescent="0.25">
      <c r="A161" s="108" t="s">
        <v>353</v>
      </c>
      <c r="B161" s="101" t="s">
        <v>349</v>
      </c>
      <c r="C161" s="5">
        <v>2557</v>
      </c>
      <c r="D161" s="90">
        <v>1.82</v>
      </c>
      <c r="E161" s="3" t="s">
        <v>46</v>
      </c>
      <c r="F161" s="4">
        <v>20</v>
      </c>
      <c r="G161" s="110">
        <f t="shared" si="2"/>
        <v>36.4</v>
      </c>
    </row>
    <row r="162" spans="1:7" ht="25.5" x14ac:dyDescent="0.25">
      <c r="A162" s="108" t="s">
        <v>355</v>
      </c>
      <c r="B162" s="101" t="s">
        <v>2529</v>
      </c>
      <c r="C162" s="5">
        <v>35277</v>
      </c>
      <c r="D162" s="90">
        <v>351.31</v>
      </c>
      <c r="E162" s="3" t="s">
        <v>46</v>
      </c>
      <c r="F162" s="4">
        <v>5</v>
      </c>
      <c r="G162" s="110">
        <f t="shared" si="2"/>
        <v>1756.55</v>
      </c>
    </row>
    <row r="163" spans="1:7" ht="25.5" x14ac:dyDescent="0.25">
      <c r="A163" s="108" t="s">
        <v>357</v>
      </c>
      <c r="B163" s="101" t="s">
        <v>352</v>
      </c>
      <c r="C163" s="5">
        <v>11881</v>
      </c>
      <c r="D163" s="90">
        <v>97.41</v>
      </c>
      <c r="E163" s="3" t="s">
        <v>46</v>
      </c>
      <c r="F163" s="4">
        <v>5</v>
      </c>
      <c r="G163" s="110">
        <f t="shared" si="2"/>
        <v>487.05</v>
      </c>
    </row>
    <row r="164" spans="1:7" ht="25.5" x14ac:dyDescent="0.25">
      <c r="A164" s="108" t="s">
        <v>358</v>
      </c>
      <c r="B164" s="101" t="s">
        <v>2533</v>
      </c>
      <c r="C164" s="5">
        <v>41627</v>
      </c>
      <c r="D164" s="90">
        <v>106.02</v>
      </c>
      <c r="E164" s="3" t="s">
        <v>46</v>
      </c>
      <c r="F164" s="4">
        <v>5</v>
      </c>
      <c r="G164" s="110">
        <f t="shared" si="2"/>
        <v>530.1</v>
      </c>
    </row>
    <row r="165" spans="1:7" ht="25.5" x14ac:dyDescent="0.25">
      <c r="A165" s="108" t="s">
        <v>359</v>
      </c>
      <c r="B165" s="101" t="s">
        <v>2534</v>
      </c>
      <c r="C165" s="5">
        <v>41628</v>
      </c>
      <c r="D165" s="90">
        <v>194.84</v>
      </c>
      <c r="E165" s="3" t="s">
        <v>46</v>
      </c>
      <c r="F165" s="4">
        <v>5</v>
      </c>
      <c r="G165" s="110">
        <f t="shared" si="2"/>
        <v>974.2</v>
      </c>
    </row>
    <row r="166" spans="1:7" ht="25.5" x14ac:dyDescent="0.25">
      <c r="A166" s="108" t="s">
        <v>360</v>
      </c>
      <c r="B166" s="101" t="s">
        <v>2535</v>
      </c>
      <c r="C166" s="5">
        <v>41629</v>
      </c>
      <c r="D166" s="90">
        <v>247.57</v>
      </c>
      <c r="E166" s="3" t="s">
        <v>46</v>
      </c>
      <c r="F166" s="4">
        <v>5</v>
      </c>
      <c r="G166" s="110">
        <f t="shared" si="2"/>
        <v>1237.8499999999999</v>
      </c>
    </row>
    <row r="167" spans="1:7" ht="25.5" x14ac:dyDescent="0.25">
      <c r="A167" s="108" t="s">
        <v>361</v>
      </c>
      <c r="B167" s="101" t="s">
        <v>354</v>
      </c>
      <c r="C167" s="5">
        <v>34641</v>
      </c>
      <c r="D167" s="90">
        <v>63.6</v>
      </c>
      <c r="E167" s="3" t="s">
        <v>46</v>
      </c>
      <c r="F167" s="4">
        <v>6</v>
      </c>
      <c r="G167" s="110">
        <f t="shared" si="2"/>
        <v>381.6</v>
      </c>
    </row>
    <row r="168" spans="1:7" ht="25.5" x14ac:dyDescent="0.25">
      <c r="A168" s="108" t="s">
        <v>363</v>
      </c>
      <c r="B168" s="101" t="s">
        <v>356</v>
      </c>
      <c r="C168" s="5">
        <v>34643</v>
      </c>
      <c r="D168" s="90">
        <v>11.36</v>
      </c>
      <c r="E168" s="3" t="s">
        <v>46</v>
      </c>
      <c r="F168" s="4">
        <v>7</v>
      </c>
      <c r="G168" s="110">
        <f t="shared" si="2"/>
        <v>79.52</v>
      </c>
    </row>
    <row r="169" spans="1:7" x14ac:dyDescent="0.25">
      <c r="A169" s="108" t="s">
        <v>365</v>
      </c>
      <c r="B169" s="101" t="s">
        <v>362</v>
      </c>
      <c r="C169" s="5">
        <v>20254</v>
      </c>
      <c r="D169" s="90">
        <v>12.31</v>
      </c>
      <c r="E169" s="3" t="s">
        <v>46</v>
      </c>
      <c r="F169" s="4">
        <v>20</v>
      </c>
      <c r="G169" s="110">
        <f t="shared" si="2"/>
        <v>246.2</v>
      </c>
    </row>
    <row r="170" spans="1:7" x14ac:dyDescent="0.25">
      <c r="A170" s="108" t="s">
        <v>367</v>
      </c>
      <c r="B170" s="101" t="s">
        <v>364</v>
      </c>
      <c r="C170" s="5">
        <v>20253</v>
      </c>
      <c r="D170" s="90">
        <v>40.43</v>
      </c>
      <c r="E170" s="3" t="s">
        <v>46</v>
      </c>
      <c r="F170" s="4">
        <v>20</v>
      </c>
      <c r="G170" s="110">
        <f t="shared" si="2"/>
        <v>808.6</v>
      </c>
    </row>
    <row r="171" spans="1:7" x14ac:dyDescent="0.25">
      <c r="A171" s="108" t="s">
        <v>369</v>
      </c>
      <c r="B171" s="101" t="s">
        <v>366</v>
      </c>
      <c r="C171" s="5">
        <v>1872</v>
      </c>
      <c r="D171" s="90">
        <v>1.35</v>
      </c>
      <c r="E171" s="3" t="s">
        <v>46</v>
      </c>
      <c r="F171" s="4">
        <v>20</v>
      </c>
      <c r="G171" s="110">
        <f t="shared" si="2"/>
        <v>27</v>
      </c>
    </row>
    <row r="172" spans="1:7" x14ac:dyDescent="0.25">
      <c r="A172" s="108" t="s">
        <v>371</v>
      </c>
      <c r="B172" s="101" t="s">
        <v>368</v>
      </c>
      <c r="C172" s="5">
        <v>1873</v>
      </c>
      <c r="D172" s="90">
        <v>2.69</v>
      </c>
      <c r="E172" s="3" t="s">
        <v>46</v>
      </c>
      <c r="F172" s="4">
        <v>20</v>
      </c>
      <c r="G172" s="110">
        <f t="shared" si="2"/>
        <v>53.8</v>
      </c>
    </row>
    <row r="173" spans="1:7" x14ac:dyDescent="0.25">
      <c r="A173" s="108" t="s">
        <v>373</v>
      </c>
      <c r="B173" s="101" t="s">
        <v>370</v>
      </c>
      <c r="C173" s="5">
        <v>12001</v>
      </c>
      <c r="D173" s="90">
        <v>3.49</v>
      </c>
      <c r="E173" s="3" t="s">
        <v>46</v>
      </c>
      <c r="F173" s="4">
        <v>20</v>
      </c>
      <c r="G173" s="110">
        <f t="shared" si="2"/>
        <v>69.8</v>
      </c>
    </row>
    <row r="174" spans="1:7" x14ac:dyDescent="0.25">
      <c r="A174" s="108" t="s">
        <v>375</v>
      </c>
      <c r="B174" s="101" t="s">
        <v>372</v>
      </c>
      <c r="C174" s="5">
        <v>11716</v>
      </c>
      <c r="D174" s="90">
        <v>10.53</v>
      </c>
      <c r="E174" s="3" t="s">
        <v>46</v>
      </c>
      <c r="F174" s="4">
        <v>20</v>
      </c>
      <c r="G174" s="110">
        <f t="shared" si="2"/>
        <v>210.6</v>
      </c>
    </row>
    <row r="175" spans="1:7" x14ac:dyDescent="0.25">
      <c r="A175" s="108" t="s">
        <v>377</v>
      </c>
      <c r="B175" s="101" t="s">
        <v>374</v>
      </c>
      <c r="C175" s="5">
        <v>5103</v>
      </c>
      <c r="D175" s="90">
        <v>10.68</v>
      </c>
      <c r="E175" s="3" t="s">
        <v>46</v>
      </c>
      <c r="F175" s="4">
        <v>20</v>
      </c>
      <c r="G175" s="110">
        <f t="shared" si="2"/>
        <v>213.6</v>
      </c>
    </row>
    <row r="176" spans="1:7" ht="25.5" x14ac:dyDescent="0.25">
      <c r="A176" s="108" t="s">
        <v>379</v>
      </c>
      <c r="B176" s="101" t="s">
        <v>376</v>
      </c>
      <c r="C176" s="5">
        <v>11712</v>
      </c>
      <c r="D176" s="90">
        <v>24.88</v>
      </c>
      <c r="E176" s="3" t="s">
        <v>46</v>
      </c>
      <c r="F176" s="4">
        <v>20</v>
      </c>
      <c r="G176" s="110">
        <f t="shared" si="2"/>
        <v>497.6</v>
      </c>
    </row>
    <row r="177" spans="1:7" ht="25.5" x14ac:dyDescent="0.25">
      <c r="A177" s="108" t="s">
        <v>381</v>
      </c>
      <c r="B177" s="101" t="s">
        <v>378</v>
      </c>
      <c r="C177" s="5">
        <v>11713</v>
      </c>
      <c r="D177" s="90">
        <v>24.67</v>
      </c>
      <c r="E177" s="3" t="s">
        <v>46</v>
      </c>
      <c r="F177" s="4">
        <v>20</v>
      </c>
      <c r="G177" s="110">
        <f t="shared" si="2"/>
        <v>493.4</v>
      </c>
    </row>
    <row r="178" spans="1:7" ht="25.5" x14ac:dyDescent="0.25">
      <c r="A178" s="108" t="s">
        <v>383</v>
      </c>
      <c r="B178" s="101" t="s">
        <v>380</v>
      </c>
      <c r="C178" s="5">
        <v>11714</v>
      </c>
      <c r="D178" s="90">
        <v>33.64</v>
      </c>
      <c r="E178" s="3" t="s">
        <v>46</v>
      </c>
      <c r="F178" s="4">
        <v>20</v>
      </c>
      <c r="G178" s="110">
        <f t="shared" si="2"/>
        <v>672.8</v>
      </c>
    </row>
    <row r="179" spans="1:7" x14ac:dyDescent="0.25">
      <c r="A179" s="108" t="s">
        <v>384</v>
      </c>
      <c r="B179" s="101" t="s">
        <v>382</v>
      </c>
      <c r="C179" s="2">
        <v>1106</v>
      </c>
      <c r="D179" s="90">
        <v>0.72</v>
      </c>
      <c r="E179" s="3" t="s">
        <v>102</v>
      </c>
      <c r="F179" s="4">
        <v>30</v>
      </c>
      <c r="G179" s="110">
        <f t="shared" si="2"/>
        <v>21.6</v>
      </c>
    </row>
    <row r="180" spans="1:7" x14ac:dyDescent="0.25">
      <c r="A180" s="108" t="s">
        <v>386</v>
      </c>
      <c r="B180" s="101" t="s">
        <v>2527</v>
      </c>
      <c r="C180" s="2">
        <v>1107</v>
      </c>
      <c r="D180" s="90">
        <v>0.61</v>
      </c>
      <c r="E180" s="3" t="s">
        <v>102</v>
      </c>
      <c r="F180" s="4">
        <v>30</v>
      </c>
      <c r="G180" s="110">
        <f t="shared" si="2"/>
        <v>18.3</v>
      </c>
    </row>
    <row r="181" spans="1:7" x14ac:dyDescent="0.25">
      <c r="A181" s="108" t="s">
        <v>388</v>
      </c>
      <c r="B181" s="101" t="s">
        <v>385</v>
      </c>
      <c r="C181" s="5">
        <v>1108</v>
      </c>
      <c r="D181" s="90">
        <v>15.75</v>
      </c>
      <c r="E181" s="3" t="s">
        <v>46</v>
      </c>
      <c r="F181" s="4">
        <v>50</v>
      </c>
      <c r="G181" s="110">
        <f t="shared" si="2"/>
        <v>787.5</v>
      </c>
    </row>
    <row r="182" spans="1:7" x14ac:dyDescent="0.25">
      <c r="A182" s="108" t="s">
        <v>390</v>
      </c>
      <c r="B182" s="101" t="s">
        <v>387</v>
      </c>
      <c r="C182" s="5">
        <v>1118</v>
      </c>
      <c r="D182" s="90">
        <v>18.77</v>
      </c>
      <c r="E182" s="3" t="s">
        <v>46</v>
      </c>
      <c r="F182" s="4">
        <v>50</v>
      </c>
      <c r="G182" s="110">
        <f t="shared" si="2"/>
        <v>938.5</v>
      </c>
    </row>
    <row r="183" spans="1:7" x14ac:dyDescent="0.25">
      <c r="A183" s="108" t="s">
        <v>392</v>
      </c>
      <c r="B183" s="101" t="s">
        <v>389</v>
      </c>
      <c r="C183" s="5">
        <v>1109</v>
      </c>
      <c r="D183" s="90">
        <v>15.75</v>
      </c>
      <c r="E183" s="3" t="s">
        <v>46</v>
      </c>
      <c r="F183" s="4">
        <v>50</v>
      </c>
      <c r="G183" s="110">
        <f t="shared" si="2"/>
        <v>787.5</v>
      </c>
    </row>
    <row r="184" spans="1:7" x14ac:dyDescent="0.25">
      <c r="A184" s="108" t="s">
        <v>394</v>
      </c>
      <c r="B184" s="101" t="s">
        <v>391</v>
      </c>
      <c r="C184" s="5">
        <v>12232</v>
      </c>
      <c r="D184" s="90">
        <v>16.100000000000001</v>
      </c>
      <c r="E184" s="3" t="s">
        <v>46</v>
      </c>
      <c r="F184" s="4">
        <v>100</v>
      </c>
      <c r="G184" s="110">
        <f t="shared" si="2"/>
        <v>1610</v>
      </c>
    </row>
    <row r="185" spans="1:7" x14ac:dyDescent="0.25">
      <c r="A185" s="108" t="s">
        <v>396</v>
      </c>
      <c r="B185" s="101" t="s">
        <v>393</v>
      </c>
      <c r="C185" s="5">
        <v>12239</v>
      </c>
      <c r="D185" s="90">
        <v>21.08</v>
      </c>
      <c r="E185" s="3" t="s">
        <v>46</v>
      </c>
      <c r="F185" s="4">
        <v>100</v>
      </c>
      <c r="G185" s="110">
        <f t="shared" si="2"/>
        <v>2108</v>
      </c>
    </row>
    <row r="186" spans="1:7" x14ac:dyDescent="0.25">
      <c r="A186" s="108" t="s">
        <v>398</v>
      </c>
      <c r="B186" s="101" t="s">
        <v>395</v>
      </c>
      <c r="C186" s="5">
        <v>574</v>
      </c>
      <c r="D186" s="90">
        <v>18.2</v>
      </c>
      <c r="E186" s="3" t="s">
        <v>2</v>
      </c>
      <c r="F186" s="4">
        <v>100</v>
      </c>
      <c r="G186" s="110">
        <f t="shared" si="2"/>
        <v>1820</v>
      </c>
    </row>
    <row r="187" spans="1:7" x14ac:dyDescent="0.25">
      <c r="A187" s="108" t="s">
        <v>400</v>
      </c>
      <c r="B187" s="101" t="s">
        <v>397</v>
      </c>
      <c r="C187" s="5">
        <v>567</v>
      </c>
      <c r="D187" s="90">
        <v>6.75</v>
      </c>
      <c r="E187" s="3" t="s">
        <v>2</v>
      </c>
      <c r="F187" s="4">
        <v>100</v>
      </c>
      <c r="G187" s="110">
        <f t="shared" si="2"/>
        <v>675</v>
      </c>
    </row>
    <row r="188" spans="1:7" x14ac:dyDescent="0.25">
      <c r="A188" s="108" t="s">
        <v>402</v>
      </c>
      <c r="B188" s="101" t="s">
        <v>399</v>
      </c>
      <c r="C188" s="5">
        <v>568</v>
      </c>
      <c r="D188" s="90">
        <v>40.86</v>
      </c>
      <c r="E188" s="3" t="s">
        <v>2</v>
      </c>
      <c r="F188" s="4">
        <v>100</v>
      </c>
      <c r="G188" s="110">
        <f t="shared" si="2"/>
        <v>4086</v>
      </c>
    </row>
    <row r="189" spans="1:7" x14ac:dyDescent="0.25">
      <c r="A189" s="108" t="s">
        <v>404</v>
      </c>
      <c r="B189" s="101" t="s">
        <v>401</v>
      </c>
      <c r="C189" s="5">
        <v>12910</v>
      </c>
      <c r="D189" s="90">
        <v>3.86</v>
      </c>
      <c r="E189" s="3" t="s">
        <v>46</v>
      </c>
      <c r="F189" s="4">
        <v>10</v>
      </c>
      <c r="G189" s="110">
        <f t="shared" si="2"/>
        <v>38.6</v>
      </c>
    </row>
    <row r="190" spans="1:7" x14ac:dyDescent="0.25">
      <c r="A190" s="108" t="s">
        <v>406</v>
      </c>
      <c r="B190" s="101" t="s">
        <v>403</v>
      </c>
      <c r="C190" s="5">
        <v>1200</v>
      </c>
      <c r="D190" s="90">
        <v>5.0999999999999996</v>
      </c>
      <c r="E190" s="3" t="s">
        <v>46</v>
      </c>
      <c r="F190" s="4">
        <v>10</v>
      </c>
      <c r="G190" s="110">
        <f t="shared" si="2"/>
        <v>51</v>
      </c>
    </row>
    <row r="191" spans="1:7" x14ac:dyDescent="0.25">
      <c r="A191" s="108" t="s">
        <v>408</v>
      </c>
      <c r="B191" s="101" t="s">
        <v>405</v>
      </c>
      <c r="C191" s="2">
        <v>12909</v>
      </c>
      <c r="D191" s="90">
        <v>2.31</v>
      </c>
      <c r="E191" s="3" t="s">
        <v>46</v>
      </c>
      <c r="F191" s="4">
        <v>10</v>
      </c>
      <c r="G191" s="110">
        <f t="shared" si="2"/>
        <v>23.1</v>
      </c>
    </row>
    <row r="192" spans="1:7" x14ac:dyDescent="0.25">
      <c r="A192" s="108" t="s">
        <v>410</v>
      </c>
      <c r="B192" s="101" t="s">
        <v>407</v>
      </c>
      <c r="C192" s="5">
        <v>1210</v>
      </c>
      <c r="D192" s="90">
        <v>8.14</v>
      </c>
      <c r="E192" s="3" t="s">
        <v>46</v>
      </c>
      <c r="F192" s="4">
        <v>15</v>
      </c>
      <c r="G192" s="110">
        <f t="shared" si="2"/>
        <v>122.1</v>
      </c>
    </row>
    <row r="193" spans="1:7" x14ac:dyDescent="0.25">
      <c r="A193" s="108" t="s">
        <v>412</v>
      </c>
      <c r="B193" s="101" t="s">
        <v>409</v>
      </c>
      <c r="C193" s="5">
        <v>1203</v>
      </c>
      <c r="D193" s="90">
        <v>7.89</v>
      </c>
      <c r="E193" s="3" t="s">
        <v>46</v>
      </c>
      <c r="F193" s="4">
        <v>15</v>
      </c>
      <c r="G193" s="110">
        <f t="shared" si="2"/>
        <v>118.35</v>
      </c>
    </row>
    <row r="194" spans="1:7" x14ac:dyDescent="0.25">
      <c r="A194" s="108" t="s">
        <v>414</v>
      </c>
      <c r="B194" s="101" t="s">
        <v>411</v>
      </c>
      <c r="C194" s="2">
        <v>1202</v>
      </c>
      <c r="D194" s="90">
        <v>2.71</v>
      </c>
      <c r="E194" s="3" t="s">
        <v>46</v>
      </c>
      <c r="F194" s="4">
        <v>15</v>
      </c>
      <c r="G194" s="110">
        <f t="shared" si="2"/>
        <v>40.65</v>
      </c>
    </row>
    <row r="195" spans="1:7" x14ac:dyDescent="0.25">
      <c r="A195" s="108" t="s">
        <v>416</v>
      </c>
      <c r="B195" s="101" t="s">
        <v>413</v>
      </c>
      <c r="C195" s="5">
        <v>1197</v>
      </c>
      <c r="D195" s="90">
        <v>1</v>
      </c>
      <c r="E195" s="3" t="s">
        <v>46</v>
      </c>
      <c r="F195" s="4">
        <v>15</v>
      </c>
      <c r="G195" s="110">
        <f t="shared" si="2"/>
        <v>15</v>
      </c>
    </row>
    <row r="196" spans="1:7" x14ac:dyDescent="0.25">
      <c r="A196" s="108" t="s">
        <v>418</v>
      </c>
      <c r="B196" s="101" t="s">
        <v>415</v>
      </c>
      <c r="C196" s="2">
        <v>1211</v>
      </c>
      <c r="D196" s="90">
        <v>8.2799999999999994</v>
      </c>
      <c r="E196" s="3" t="s">
        <v>46</v>
      </c>
      <c r="F196" s="4">
        <v>15</v>
      </c>
      <c r="G196" s="110">
        <f t="shared" ref="G196:G259" si="3">TRUNC(F196*D196,2)</f>
        <v>124.2</v>
      </c>
    </row>
    <row r="197" spans="1:7" x14ac:dyDescent="0.25">
      <c r="A197" s="108" t="s">
        <v>420</v>
      </c>
      <c r="B197" s="101" t="s">
        <v>417</v>
      </c>
      <c r="C197" s="2">
        <v>1199</v>
      </c>
      <c r="D197" s="90">
        <v>20.97</v>
      </c>
      <c r="E197" s="3" t="s">
        <v>46</v>
      </c>
      <c r="F197" s="4">
        <v>15</v>
      </c>
      <c r="G197" s="110">
        <f t="shared" si="3"/>
        <v>314.55</v>
      </c>
    </row>
    <row r="198" spans="1:7" x14ac:dyDescent="0.25">
      <c r="A198" s="108" t="s">
        <v>422</v>
      </c>
      <c r="B198" s="101" t="s">
        <v>419</v>
      </c>
      <c r="C198" s="5">
        <v>1198</v>
      </c>
      <c r="D198" s="90">
        <v>1.49</v>
      </c>
      <c r="E198" s="3" t="s">
        <v>46</v>
      </c>
      <c r="F198" s="4">
        <v>15</v>
      </c>
      <c r="G198" s="110">
        <f t="shared" si="3"/>
        <v>22.35</v>
      </c>
    </row>
    <row r="199" spans="1:7" x14ac:dyDescent="0.25">
      <c r="A199" s="108" t="s">
        <v>424</v>
      </c>
      <c r="B199" s="101" t="s">
        <v>421</v>
      </c>
      <c r="C199" s="5">
        <v>1191</v>
      </c>
      <c r="D199" s="90">
        <v>0.72</v>
      </c>
      <c r="E199" s="3" t="s">
        <v>46</v>
      </c>
      <c r="F199" s="4">
        <v>15</v>
      </c>
      <c r="G199" s="110">
        <f t="shared" si="3"/>
        <v>10.8</v>
      </c>
    </row>
    <row r="200" spans="1:7" x14ac:dyDescent="0.25">
      <c r="A200" s="108" t="s">
        <v>426</v>
      </c>
      <c r="B200" s="101" t="s">
        <v>423</v>
      </c>
      <c r="C200" s="5">
        <v>1185</v>
      </c>
      <c r="D200" s="90">
        <v>0.83</v>
      </c>
      <c r="E200" s="3" t="s">
        <v>46</v>
      </c>
      <c r="F200" s="4">
        <v>15</v>
      </c>
      <c r="G200" s="110">
        <f t="shared" si="3"/>
        <v>12.45</v>
      </c>
    </row>
    <row r="201" spans="1:7" x14ac:dyDescent="0.25">
      <c r="A201" s="108" t="s">
        <v>428</v>
      </c>
      <c r="B201" s="101" t="s">
        <v>425</v>
      </c>
      <c r="C201" s="5">
        <v>1189</v>
      </c>
      <c r="D201" s="90">
        <v>1.44</v>
      </c>
      <c r="E201" s="3" t="s">
        <v>46</v>
      </c>
      <c r="F201" s="4">
        <v>15</v>
      </c>
      <c r="G201" s="110">
        <f t="shared" si="3"/>
        <v>21.6</v>
      </c>
    </row>
    <row r="202" spans="1:7" x14ac:dyDescent="0.25">
      <c r="A202" s="108" t="s">
        <v>430</v>
      </c>
      <c r="B202" s="101" t="s">
        <v>427</v>
      </c>
      <c r="C202" s="2">
        <v>1193</v>
      </c>
      <c r="D202" s="90">
        <v>2.79</v>
      </c>
      <c r="E202" s="3" t="s">
        <v>46</v>
      </c>
      <c r="F202" s="4">
        <v>15</v>
      </c>
      <c r="G202" s="110">
        <f t="shared" si="3"/>
        <v>41.85</v>
      </c>
    </row>
    <row r="203" spans="1:7" x14ac:dyDescent="0.25">
      <c r="A203" s="108" t="s">
        <v>432</v>
      </c>
      <c r="B203" s="101" t="s">
        <v>429</v>
      </c>
      <c r="C203" s="5">
        <v>1194</v>
      </c>
      <c r="D203" s="90">
        <v>5.28</v>
      </c>
      <c r="E203" s="3" t="s">
        <v>46</v>
      </c>
      <c r="F203" s="4">
        <v>15</v>
      </c>
      <c r="G203" s="110">
        <f t="shared" si="3"/>
        <v>79.2</v>
      </c>
    </row>
    <row r="204" spans="1:7" x14ac:dyDescent="0.25">
      <c r="A204" s="108" t="s">
        <v>434</v>
      </c>
      <c r="B204" s="101" t="s">
        <v>431</v>
      </c>
      <c r="C204" s="5">
        <v>1195</v>
      </c>
      <c r="D204" s="90">
        <v>7.95</v>
      </c>
      <c r="E204" s="3" t="s">
        <v>46</v>
      </c>
      <c r="F204" s="4">
        <v>15</v>
      </c>
      <c r="G204" s="110">
        <f t="shared" si="3"/>
        <v>119.25</v>
      </c>
    </row>
    <row r="205" spans="1:7" x14ac:dyDescent="0.25">
      <c r="A205" s="108" t="s">
        <v>436</v>
      </c>
      <c r="B205" s="101" t="s">
        <v>433</v>
      </c>
      <c r="C205" s="5">
        <v>1204</v>
      </c>
      <c r="D205" s="90">
        <v>14.46</v>
      </c>
      <c r="E205" s="3" t="s">
        <v>46</v>
      </c>
      <c r="F205" s="4">
        <v>15</v>
      </c>
      <c r="G205" s="110">
        <f t="shared" si="3"/>
        <v>216.9</v>
      </c>
    </row>
    <row r="206" spans="1:7" x14ac:dyDescent="0.25">
      <c r="A206" s="108" t="s">
        <v>438</v>
      </c>
      <c r="B206" s="101" t="s">
        <v>435</v>
      </c>
      <c r="C206" s="2">
        <v>1200</v>
      </c>
      <c r="D206" s="90">
        <v>5.0999999999999996</v>
      </c>
      <c r="E206" s="3" t="s">
        <v>46</v>
      </c>
      <c r="F206" s="4">
        <v>15</v>
      </c>
      <c r="G206" s="110">
        <f t="shared" si="3"/>
        <v>76.5</v>
      </c>
    </row>
    <row r="207" spans="1:7" x14ac:dyDescent="0.25">
      <c r="A207" s="108" t="s">
        <v>440</v>
      </c>
      <c r="B207" s="101" t="s">
        <v>437</v>
      </c>
      <c r="C207" s="2">
        <v>12909</v>
      </c>
      <c r="D207" s="90">
        <v>2.31</v>
      </c>
      <c r="E207" s="3" t="s">
        <v>46</v>
      </c>
      <c r="F207" s="4">
        <v>15</v>
      </c>
      <c r="G207" s="110">
        <f t="shared" si="3"/>
        <v>34.65</v>
      </c>
    </row>
    <row r="208" spans="1:7" x14ac:dyDescent="0.25">
      <c r="A208" s="108" t="s">
        <v>442</v>
      </c>
      <c r="B208" s="101" t="s">
        <v>439</v>
      </c>
      <c r="C208" s="2">
        <v>12910</v>
      </c>
      <c r="D208" s="90">
        <v>3.86</v>
      </c>
      <c r="E208" s="3" t="s">
        <v>46</v>
      </c>
      <c r="F208" s="4">
        <v>15</v>
      </c>
      <c r="G208" s="110">
        <f t="shared" si="3"/>
        <v>57.9</v>
      </c>
    </row>
    <row r="209" spans="1:7" ht="25.5" x14ac:dyDescent="0.25">
      <c r="A209" s="108" t="s">
        <v>444</v>
      </c>
      <c r="B209" s="101" t="s">
        <v>441</v>
      </c>
      <c r="C209" s="2">
        <v>39636</v>
      </c>
      <c r="D209" s="90">
        <v>88.58</v>
      </c>
      <c r="E209" s="3" t="s">
        <v>3</v>
      </c>
      <c r="F209" s="4">
        <v>1200</v>
      </c>
      <c r="G209" s="110">
        <f t="shared" si="3"/>
        <v>106296</v>
      </c>
    </row>
    <row r="210" spans="1:7" ht="25.5" x14ac:dyDescent="0.25">
      <c r="A210" s="108" t="s">
        <v>446</v>
      </c>
      <c r="B210" s="101" t="s">
        <v>443</v>
      </c>
      <c r="C210" s="2">
        <v>39635</v>
      </c>
      <c r="D210" s="90">
        <v>23.92</v>
      </c>
      <c r="E210" s="3" t="s">
        <v>3</v>
      </c>
      <c r="F210" s="4">
        <v>500</v>
      </c>
      <c r="G210" s="110">
        <f t="shared" si="3"/>
        <v>11960</v>
      </c>
    </row>
    <row r="211" spans="1:7" x14ac:dyDescent="0.25">
      <c r="A211" s="108" t="s">
        <v>448</v>
      </c>
      <c r="B211" s="101" t="s">
        <v>445</v>
      </c>
      <c r="C211" s="2">
        <v>4743</v>
      </c>
      <c r="D211" s="90">
        <v>27.27</v>
      </c>
      <c r="E211" s="3" t="s">
        <v>109</v>
      </c>
      <c r="F211" s="4">
        <v>5</v>
      </c>
      <c r="G211" s="110">
        <f t="shared" si="3"/>
        <v>136.35</v>
      </c>
    </row>
    <row r="212" spans="1:7" x14ac:dyDescent="0.25">
      <c r="A212" s="108" t="s">
        <v>449</v>
      </c>
      <c r="B212" s="101" t="s">
        <v>447</v>
      </c>
      <c r="C212" s="2" t="s">
        <v>2013</v>
      </c>
      <c r="D212" s="90">
        <v>944.81</v>
      </c>
      <c r="E212" s="3" t="s">
        <v>46</v>
      </c>
      <c r="F212" s="4">
        <v>15</v>
      </c>
      <c r="G212" s="110">
        <f t="shared" si="3"/>
        <v>14172.15</v>
      </c>
    </row>
    <row r="213" spans="1:7" ht="25.5" x14ac:dyDescent="0.25">
      <c r="A213" s="108" t="s">
        <v>451</v>
      </c>
      <c r="B213" s="101" t="s">
        <v>450</v>
      </c>
      <c r="C213" s="2">
        <v>10515</v>
      </c>
      <c r="D213" s="90">
        <v>34.1</v>
      </c>
      <c r="E213" s="3" t="s">
        <v>3</v>
      </c>
      <c r="F213" s="4">
        <v>30</v>
      </c>
      <c r="G213" s="110">
        <f t="shared" si="3"/>
        <v>1023</v>
      </c>
    </row>
    <row r="214" spans="1:7" ht="25.5" x14ac:dyDescent="0.25">
      <c r="A214" s="108" t="s">
        <v>452</v>
      </c>
      <c r="B214" s="101" t="s">
        <v>453</v>
      </c>
      <c r="C214" s="2">
        <v>39416</v>
      </c>
      <c r="D214" s="90">
        <v>27.29</v>
      </c>
      <c r="E214" s="3" t="s">
        <v>3</v>
      </c>
      <c r="F214" s="4">
        <v>200</v>
      </c>
      <c r="G214" s="110">
        <f t="shared" si="3"/>
        <v>5458</v>
      </c>
    </row>
    <row r="215" spans="1:7" ht="25.5" x14ac:dyDescent="0.25">
      <c r="A215" s="108" t="s">
        <v>454</v>
      </c>
      <c r="B215" s="101" t="s">
        <v>455</v>
      </c>
      <c r="C215" s="2">
        <v>39417</v>
      </c>
      <c r="D215" s="90">
        <v>28.62</v>
      </c>
      <c r="E215" s="3" t="s">
        <v>3</v>
      </c>
      <c r="F215" s="4">
        <v>200</v>
      </c>
      <c r="G215" s="110">
        <f t="shared" si="3"/>
        <v>5724</v>
      </c>
    </row>
    <row r="216" spans="1:7" ht="25.5" x14ac:dyDescent="0.25">
      <c r="A216" s="108" t="s">
        <v>456</v>
      </c>
      <c r="B216" s="101" t="s">
        <v>457</v>
      </c>
      <c r="C216" s="2">
        <v>39414</v>
      </c>
      <c r="D216" s="90">
        <v>25.63</v>
      </c>
      <c r="E216" s="3" t="s">
        <v>3</v>
      </c>
      <c r="F216" s="4">
        <v>200</v>
      </c>
      <c r="G216" s="110">
        <f t="shared" si="3"/>
        <v>5126</v>
      </c>
    </row>
    <row r="217" spans="1:7" ht="25.5" x14ac:dyDescent="0.25">
      <c r="A217" s="108" t="s">
        <v>458</v>
      </c>
      <c r="B217" s="101" t="s">
        <v>459</v>
      </c>
      <c r="C217" s="2">
        <v>39415</v>
      </c>
      <c r="D217" s="90">
        <v>27.16</v>
      </c>
      <c r="E217" s="3" t="s">
        <v>3</v>
      </c>
      <c r="F217" s="4">
        <v>200</v>
      </c>
      <c r="G217" s="110">
        <f t="shared" si="3"/>
        <v>5432</v>
      </c>
    </row>
    <row r="218" spans="1:7" ht="25.5" x14ac:dyDescent="0.25">
      <c r="A218" s="108" t="s">
        <v>460</v>
      </c>
      <c r="B218" s="101" t="s">
        <v>461</v>
      </c>
      <c r="C218" s="2">
        <v>39412</v>
      </c>
      <c r="D218" s="90">
        <v>19.29</v>
      </c>
      <c r="E218" s="3" t="s">
        <v>3</v>
      </c>
      <c r="F218" s="4">
        <v>200</v>
      </c>
      <c r="G218" s="110">
        <f t="shared" si="3"/>
        <v>3858</v>
      </c>
    </row>
    <row r="219" spans="1:7" ht="25.5" x14ac:dyDescent="0.25">
      <c r="A219" s="108" t="s">
        <v>462</v>
      </c>
      <c r="B219" s="101" t="s">
        <v>463</v>
      </c>
      <c r="C219" s="2">
        <v>39413</v>
      </c>
      <c r="D219" s="90">
        <v>19.11</v>
      </c>
      <c r="E219" s="3" t="s">
        <v>3</v>
      </c>
      <c r="F219" s="4">
        <v>200</v>
      </c>
      <c r="G219" s="110">
        <f t="shared" si="3"/>
        <v>3822</v>
      </c>
    </row>
    <row r="220" spans="1:7" ht="25.5" x14ac:dyDescent="0.25">
      <c r="A220" s="108" t="s">
        <v>464</v>
      </c>
      <c r="B220" s="101" t="s">
        <v>465</v>
      </c>
      <c r="C220" s="2">
        <v>11135</v>
      </c>
      <c r="D220" s="90">
        <v>36.090000000000003</v>
      </c>
      <c r="E220" s="3" t="s">
        <v>3</v>
      </c>
      <c r="F220" s="4">
        <v>150</v>
      </c>
      <c r="G220" s="110">
        <f t="shared" si="3"/>
        <v>5413.5</v>
      </c>
    </row>
    <row r="221" spans="1:7" ht="25.5" x14ac:dyDescent="0.25">
      <c r="A221" s="108" t="s">
        <v>466</v>
      </c>
      <c r="B221" s="101" t="s">
        <v>467</v>
      </c>
      <c r="C221" s="2">
        <v>1347</v>
      </c>
      <c r="D221" s="90">
        <v>25.84</v>
      </c>
      <c r="E221" s="3" t="s">
        <v>3</v>
      </c>
      <c r="F221" s="4">
        <v>150</v>
      </c>
      <c r="G221" s="110">
        <f t="shared" si="3"/>
        <v>3876</v>
      </c>
    </row>
    <row r="222" spans="1:7" x14ac:dyDescent="0.25">
      <c r="A222" s="108" t="s">
        <v>468</v>
      </c>
      <c r="B222" s="101" t="s">
        <v>469</v>
      </c>
      <c r="C222" s="2">
        <v>34659</v>
      </c>
      <c r="D222" s="90">
        <v>23.94</v>
      </c>
      <c r="E222" s="3" t="s">
        <v>3</v>
      </c>
      <c r="F222" s="4">
        <v>150</v>
      </c>
      <c r="G222" s="110">
        <f t="shared" si="3"/>
        <v>3591</v>
      </c>
    </row>
    <row r="223" spans="1:7" x14ac:dyDescent="0.25">
      <c r="A223" s="108" t="s">
        <v>470</v>
      </c>
      <c r="B223" s="101" t="s">
        <v>471</v>
      </c>
      <c r="C223" s="2">
        <v>34741</v>
      </c>
      <c r="D223" s="90">
        <v>25.18</v>
      </c>
      <c r="E223" s="3" t="s">
        <v>3</v>
      </c>
      <c r="F223" s="4">
        <v>150</v>
      </c>
      <c r="G223" s="110">
        <f t="shared" si="3"/>
        <v>3777</v>
      </c>
    </row>
    <row r="224" spans="1:7" x14ac:dyDescent="0.25">
      <c r="A224" s="108" t="s">
        <v>472</v>
      </c>
      <c r="B224" s="101" t="s">
        <v>473</v>
      </c>
      <c r="C224" s="2">
        <v>34671</v>
      </c>
      <c r="D224" s="90">
        <v>19.28</v>
      </c>
      <c r="E224" s="3" t="s">
        <v>3</v>
      </c>
      <c r="F224" s="4">
        <v>150</v>
      </c>
      <c r="G224" s="110">
        <f t="shared" si="3"/>
        <v>2892</v>
      </c>
    </row>
    <row r="225" spans="1:7" ht="25.5" x14ac:dyDescent="0.25">
      <c r="A225" s="108" t="s">
        <v>474</v>
      </c>
      <c r="B225" s="101" t="s">
        <v>475</v>
      </c>
      <c r="C225" s="5">
        <v>20971</v>
      </c>
      <c r="D225" s="90">
        <v>9.57</v>
      </c>
      <c r="E225" s="3" t="s">
        <v>46</v>
      </c>
      <c r="F225" s="4">
        <v>50</v>
      </c>
      <c r="G225" s="110">
        <f t="shared" si="3"/>
        <v>478.5</v>
      </c>
    </row>
    <row r="226" spans="1:7" ht="25.5" x14ac:dyDescent="0.25">
      <c r="A226" s="108" t="s">
        <v>476</v>
      </c>
      <c r="B226" s="101" t="s">
        <v>477</v>
      </c>
      <c r="C226" s="5">
        <v>13279</v>
      </c>
      <c r="D226" s="90">
        <v>14.97</v>
      </c>
      <c r="E226" s="3" t="s">
        <v>102</v>
      </c>
      <c r="F226" s="4">
        <v>100</v>
      </c>
      <c r="G226" s="110">
        <f t="shared" si="3"/>
        <v>1497</v>
      </c>
    </row>
    <row r="227" spans="1:7" ht="25.5" x14ac:dyDescent="0.25">
      <c r="A227" s="108" t="s">
        <v>478</v>
      </c>
      <c r="B227" s="101" t="s">
        <v>479</v>
      </c>
      <c r="C227" s="5">
        <v>39746</v>
      </c>
      <c r="D227" s="90">
        <v>189.24</v>
      </c>
      <c r="E227" s="3" t="s">
        <v>46</v>
      </c>
      <c r="F227" s="4">
        <v>15</v>
      </c>
      <c r="G227" s="110">
        <f t="shared" si="3"/>
        <v>2838.6</v>
      </c>
    </row>
    <row r="228" spans="1:7" x14ac:dyDescent="0.25">
      <c r="A228" s="108" t="s">
        <v>480</v>
      </c>
      <c r="B228" s="101" t="s">
        <v>481</v>
      </c>
      <c r="C228" s="5">
        <v>11977</v>
      </c>
      <c r="D228" s="90">
        <v>7.75</v>
      </c>
      <c r="E228" s="3" t="s">
        <v>46</v>
      </c>
      <c r="F228" s="4">
        <v>150</v>
      </c>
      <c r="G228" s="110">
        <f t="shared" si="3"/>
        <v>1162.5</v>
      </c>
    </row>
    <row r="229" spans="1:7" x14ac:dyDescent="0.25">
      <c r="A229" s="108" t="s">
        <v>482</v>
      </c>
      <c r="B229" s="101" t="s">
        <v>483</v>
      </c>
      <c r="C229" s="5">
        <v>11975</v>
      </c>
      <c r="D229" s="90">
        <v>17</v>
      </c>
      <c r="E229" s="3" t="s">
        <v>46</v>
      </c>
      <c r="F229" s="4">
        <v>150</v>
      </c>
      <c r="G229" s="110">
        <f t="shared" si="3"/>
        <v>2550</v>
      </c>
    </row>
    <row r="230" spans="1:7" x14ac:dyDescent="0.25">
      <c r="A230" s="108" t="s">
        <v>484</v>
      </c>
      <c r="B230" s="101" t="s">
        <v>485</v>
      </c>
      <c r="C230" s="5">
        <v>11976</v>
      </c>
      <c r="D230" s="90">
        <v>0.86</v>
      </c>
      <c r="E230" s="3" t="s">
        <v>46</v>
      </c>
      <c r="F230" s="4">
        <v>150</v>
      </c>
      <c r="G230" s="110">
        <f t="shared" si="3"/>
        <v>129</v>
      </c>
    </row>
    <row r="231" spans="1:7" x14ac:dyDescent="0.25">
      <c r="A231" s="108" t="s">
        <v>486</v>
      </c>
      <c r="B231" s="101" t="s">
        <v>487</v>
      </c>
      <c r="C231" s="5">
        <v>1368</v>
      </c>
      <c r="D231" s="90">
        <v>49.05</v>
      </c>
      <c r="E231" s="3" t="s">
        <v>46</v>
      </c>
      <c r="F231" s="4">
        <v>15</v>
      </c>
      <c r="G231" s="110">
        <f t="shared" si="3"/>
        <v>735.75</v>
      </c>
    </row>
    <row r="232" spans="1:7" ht="25.5" x14ac:dyDescent="0.25">
      <c r="A232" s="108" t="s">
        <v>488</v>
      </c>
      <c r="B232" s="101" t="s">
        <v>489</v>
      </c>
      <c r="C232" s="5">
        <v>1375</v>
      </c>
      <c r="D232" s="90">
        <v>10.91</v>
      </c>
      <c r="E232" s="3" t="s">
        <v>53</v>
      </c>
      <c r="F232" s="4">
        <v>150</v>
      </c>
      <c r="G232" s="110">
        <f t="shared" si="3"/>
        <v>1636.5</v>
      </c>
    </row>
    <row r="233" spans="1:7" x14ac:dyDescent="0.25">
      <c r="A233" s="108" t="s">
        <v>490</v>
      </c>
      <c r="B233" s="101" t="s">
        <v>491</v>
      </c>
      <c r="C233" s="5">
        <v>1379</v>
      </c>
      <c r="D233" s="90">
        <v>0.38</v>
      </c>
      <c r="E233" s="3" t="s">
        <v>53</v>
      </c>
      <c r="F233" s="4">
        <v>150</v>
      </c>
      <c r="G233" s="110">
        <f t="shared" si="3"/>
        <v>57</v>
      </c>
    </row>
    <row r="234" spans="1:7" x14ac:dyDescent="0.25">
      <c r="A234" s="108" t="s">
        <v>492</v>
      </c>
      <c r="B234" s="101" t="s">
        <v>493</v>
      </c>
      <c r="C234" s="5">
        <v>25974</v>
      </c>
      <c r="D234" s="90">
        <v>1.3</v>
      </c>
      <c r="E234" s="3" t="s">
        <v>53</v>
      </c>
      <c r="F234" s="4">
        <v>150</v>
      </c>
      <c r="G234" s="110">
        <f t="shared" si="3"/>
        <v>195</v>
      </c>
    </row>
    <row r="235" spans="1:7" ht="25.5" x14ac:dyDescent="0.25">
      <c r="A235" s="108" t="s">
        <v>494</v>
      </c>
      <c r="B235" s="101" t="s">
        <v>495</v>
      </c>
      <c r="C235" s="2">
        <v>1339</v>
      </c>
      <c r="D235" s="90">
        <v>27.45</v>
      </c>
      <c r="E235" s="3" t="s">
        <v>53</v>
      </c>
      <c r="F235" s="4">
        <v>50</v>
      </c>
      <c r="G235" s="110">
        <f t="shared" si="3"/>
        <v>1372.5</v>
      </c>
    </row>
    <row r="236" spans="1:7" ht="25.5" x14ac:dyDescent="0.25">
      <c r="A236" s="108" t="s">
        <v>496</v>
      </c>
      <c r="B236" s="101" t="s">
        <v>497</v>
      </c>
      <c r="C236" s="5">
        <v>2560</v>
      </c>
      <c r="D236" s="90">
        <v>8.6</v>
      </c>
      <c r="E236" s="3" t="s">
        <v>46</v>
      </c>
      <c r="F236" s="4">
        <v>20</v>
      </c>
      <c r="G236" s="110">
        <f t="shared" si="3"/>
        <v>172</v>
      </c>
    </row>
    <row r="237" spans="1:7" ht="38.25" x14ac:dyDescent="0.25">
      <c r="A237" s="108" t="s">
        <v>498</v>
      </c>
      <c r="B237" s="101" t="s">
        <v>499</v>
      </c>
      <c r="C237" s="5">
        <v>2558</v>
      </c>
      <c r="D237" s="90">
        <v>4.88</v>
      </c>
      <c r="E237" s="3" t="s">
        <v>46</v>
      </c>
      <c r="F237" s="4">
        <v>20</v>
      </c>
      <c r="G237" s="110">
        <f t="shared" si="3"/>
        <v>97.6</v>
      </c>
    </row>
    <row r="238" spans="1:7" ht="25.5" x14ac:dyDescent="0.25">
      <c r="A238" s="108" t="s">
        <v>500</v>
      </c>
      <c r="B238" s="101" t="s">
        <v>501</v>
      </c>
      <c r="C238" s="5">
        <v>2559</v>
      </c>
      <c r="D238" s="90">
        <v>6.88</v>
      </c>
      <c r="E238" s="3" t="s">
        <v>46</v>
      </c>
      <c r="F238" s="4">
        <v>20</v>
      </c>
      <c r="G238" s="110">
        <f t="shared" si="3"/>
        <v>137.6</v>
      </c>
    </row>
    <row r="239" spans="1:7" ht="38.25" x14ac:dyDescent="0.25">
      <c r="A239" s="108" t="s">
        <v>502</v>
      </c>
      <c r="B239" s="101" t="s">
        <v>503</v>
      </c>
      <c r="C239" s="5">
        <v>2591</v>
      </c>
      <c r="D239" s="90">
        <v>5.56</v>
      </c>
      <c r="E239" s="3" t="s">
        <v>46</v>
      </c>
      <c r="F239" s="4">
        <v>20</v>
      </c>
      <c r="G239" s="110">
        <f t="shared" si="3"/>
        <v>111.2</v>
      </c>
    </row>
    <row r="240" spans="1:7" ht="38.25" x14ac:dyDescent="0.25">
      <c r="A240" s="108" t="s">
        <v>504</v>
      </c>
      <c r="B240" s="101" t="s">
        <v>505</v>
      </c>
      <c r="C240" s="5">
        <v>2565</v>
      </c>
      <c r="D240" s="90">
        <v>5.57</v>
      </c>
      <c r="E240" s="3" t="s">
        <v>46</v>
      </c>
      <c r="F240" s="4">
        <v>20</v>
      </c>
      <c r="G240" s="110">
        <f t="shared" si="3"/>
        <v>111.4</v>
      </c>
    </row>
    <row r="241" spans="1:7" ht="25.5" x14ac:dyDescent="0.25">
      <c r="A241" s="108" t="s">
        <v>506</v>
      </c>
      <c r="B241" s="101" t="s">
        <v>507</v>
      </c>
      <c r="C241" s="5">
        <v>2570</v>
      </c>
      <c r="D241" s="90">
        <v>9.0500000000000007</v>
      </c>
      <c r="E241" s="3" t="s">
        <v>46</v>
      </c>
      <c r="F241" s="4">
        <v>20</v>
      </c>
      <c r="G241" s="110">
        <f t="shared" si="3"/>
        <v>181</v>
      </c>
    </row>
    <row r="242" spans="1:7" ht="25.5" x14ac:dyDescent="0.25">
      <c r="A242" s="108" t="s">
        <v>508</v>
      </c>
      <c r="B242" s="101" t="s">
        <v>509</v>
      </c>
      <c r="C242" s="5">
        <v>2569</v>
      </c>
      <c r="D242" s="90">
        <v>0.9</v>
      </c>
      <c r="E242" s="3" t="s">
        <v>46</v>
      </c>
      <c r="F242" s="4">
        <v>20</v>
      </c>
      <c r="G242" s="110">
        <f t="shared" si="3"/>
        <v>18</v>
      </c>
    </row>
    <row r="243" spans="1:7" ht="25.5" x14ac:dyDescent="0.25">
      <c r="A243" s="108" t="s">
        <v>510</v>
      </c>
      <c r="B243" s="101" t="s">
        <v>511</v>
      </c>
      <c r="C243" s="5">
        <v>2593</v>
      </c>
      <c r="D243" s="90">
        <v>5.76</v>
      </c>
      <c r="E243" s="3" t="s">
        <v>46</v>
      </c>
      <c r="F243" s="4">
        <v>20</v>
      </c>
      <c r="G243" s="110">
        <f t="shared" si="3"/>
        <v>115.2</v>
      </c>
    </row>
    <row r="244" spans="1:7" ht="25.5" x14ac:dyDescent="0.25">
      <c r="A244" s="108" t="s">
        <v>512</v>
      </c>
      <c r="B244" s="101" t="s">
        <v>513</v>
      </c>
      <c r="C244" s="5">
        <v>2586</v>
      </c>
      <c r="D244" s="90">
        <v>10.7</v>
      </c>
      <c r="E244" s="3" t="s">
        <v>46</v>
      </c>
      <c r="F244" s="4">
        <v>20</v>
      </c>
      <c r="G244" s="110">
        <f t="shared" si="3"/>
        <v>214</v>
      </c>
    </row>
    <row r="245" spans="1:7" ht="25.5" x14ac:dyDescent="0.25">
      <c r="A245" s="108" t="s">
        <v>514</v>
      </c>
      <c r="B245" s="101" t="s">
        <v>515</v>
      </c>
      <c r="C245" s="5">
        <v>2573</v>
      </c>
      <c r="D245" s="90">
        <v>1.0900000000000001</v>
      </c>
      <c r="E245" s="3" t="s">
        <v>46</v>
      </c>
      <c r="F245" s="4">
        <v>20</v>
      </c>
      <c r="G245" s="110">
        <f t="shared" si="3"/>
        <v>21.8</v>
      </c>
    </row>
    <row r="246" spans="1:7" ht="25.5" x14ac:dyDescent="0.25">
      <c r="A246" s="108" t="s">
        <v>516</v>
      </c>
      <c r="B246" s="101" t="s">
        <v>517</v>
      </c>
      <c r="C246" s="5">
        <v>2574</v>
      </c>
      <c r="D246" s="90">
        <v>6.64</v>
      </c>
      <c r="E246" s="3" t="s">
        <v>46</v>
      </c>
      <c r="F246" s="4">
        <v>20</v>
      </c>
      <c r="G246" s="110">
        <f t="shared" si="3"/>
        <v>132.80000000000001</v>
      </c>
    </row>
    <row r="247" spans="1:7" ht="25.5" x14ac:dyDescent="0.25">
      <c r="A247" s="108" t="s">
        <v>518</v>
      </c>
      <c r="B247" s="101" t="s">
        <v>519</v>
      </c>
      <c r="C247" s="5">
        <v>2581</v>
      </c>
      <c r="D247" s="90">
        <v>10.24</v>
      </c>
      <c r="E247" s="3" t="s">
        <v>46</v>
      </c>
      <c r="F247" s="4">
        <v>20</v>
      </c>
      <c r="G247" s="110">
        <f t="shared" si="3"/>
        <v>204.8</v>
      </c>
    </row>
    <row r="248" spans="1:7" ht="25.5" x14ac:dyDescent="0.25">
      <c r="A248" s="108" t="s">
        <v>520</v>
      </c>
      <c r="B248" s="101" t="s">
        <v>521</v>
      </c>
      <c r="C248" s="5">
        <v>2579</v>
      </c>
      <c r="D248" s="90">
        <v>1.33</v>
      </c>
      <c r="E248" s="3" t="s">
        <v>46</v>
      </c>
      <c r="F248" s="4">
        <v>20</v>
      </c>
      <c r="G248" s="110">
        <f t="shared" si="3"/>
        <v>26.6</v>
      </c>
    </row>
    <row r="249" spans="1:7" ht="25.5" x14ac:dyDescent="0.25">
      <c r="A249" s="108" t="s">
        <v>522</v>
      </c>
      <c r="B249" s="101" t="s">
        <v>523</v>
      </c>
      <c r="C249" s="5">
        <v>2580</v>
      </c>
      <c r="D249" s="90">
        <v>8.77</v>
      </c>
      <c r="E249" s="3" t="s">
        <v>46</v>
      </c>
      <c r="F249" s="4">
        <v>20</v>
      </c>
      <c r="G249" s="110">
        <f t="shared" si="3"/>
        <v>175.4</v>
      </c>
    </row>
    <row r="250" spans="1:7" x14ac:dyDescent="0.25">
      <c r="A250" s="108" t="s">
        <v>524</v>
      </c>
      <c r="B250" s="101" t="s">
        <v>525</v>
      </c>
      <c r="C250" s="5">
        <v>12019</v>
      </c>
      <c r="D250" s="90">
        <v>7.29</v>
      </c>
      <c r="E250" s="3" t="s">
        <v>46</v>
      </c>
      <c r="F250" s="4">
        <v>20</v>
      </c>
      <c r="G250" s="110">
        <f t="shared" si="3"/>
        <v>145.80000000000001</v>
      </c>
    </row>
    <row r="251" spans="1:7" x14ac:dyDescent="0.25">
      <c r="A251" s="108" t="s">
        <v>526</v>
      </c>
      <c r="B251" s="101" t="s">
        <v>527</v>
      </c>
      <c r="C251" s="5">
        <v>12020</v>
      </c>
      <c r="D251" s="90">
        <v>6.26</v>
      </c>
      <c r="E251" s="3" t="s">
        <v>46</v>
      </c>
      <c r="F251" s="4">
        <v>20</v>
      </c>
      <c r="G251" s="110">
        <f t="shared" si="3"/>
        <v>125.2</v>
      </c>
    </row>
    <row r="252" spans="1:7" x14ac:dyDescent="0.25">
      <c r="A252" s="108" t="s">
        <v>528</v>
      </c>
      <c r="B252" s="101" t="s">
        <v>529</v>
      </c>
      <c r="C252" s="7">
        <v>39600</v>
      </c>
      <c r="D252" s="90">
        <v>1.62</v>
      </c>
      <c r="E252" s="3" t="s">
        <v>46</v>
      </c>
      <c r="F252" s="4">
        <v>15000</v>
      </c>
      <c r="G252" s="110">
        <f t="shared" si="3"/>
        <v>24300</v>
      </c>
    </row>
    <row r="253" spans="1:7" x14ac:dyDescent="0.25">
      <c r="A253" s="108" t="s">
        <v>530</v>
      </c>
      <c r="B253" s="101" t="s">
        <v>531</v>
      </c>
      <c r="C253" s="5">
        <v>39603</v>
      </c>
      <c r="D253" s="90">
        <v>1.9</v>
      </c>
      <c r="E253" s="3" t="s">
        <v>46</v>
      </c>
      <c r="F253" s="4">
        <v>5000</v>
      </c>
      <c r="G253" s="110">
        <f t="shared" si="3"/>
        <v>9500</v>
      </c>
    </row>
    <row r="254" spans="1:7" ht="25.5" x14ac:dyDescent="0.25">
      <c r="A254" s="108" t="s">
        <v>532</v>
      </c>
      <c r="B254" s="218" t="s">
        <v>533</v>
      </c>
      <c r="C254" s="5">
        <v>1613</v>
      </c>
      <c r="D254" s="90">
        <v>1032.5899999999999</v>
      </c>
      <c r="E254" s="3" t="s">
        <v>46</v>
      </c>
      <c r="F254" s="4">
        <v>10</v>
      </c>
      <c r="G254" s="110">
        <f t="shared" si="3"/>
        <v>10325.9</v>
      </c>
    </row>
    <row r="255" spans="1:7" ht="25.5" x14ac:dyDescent="0.25">
      <c r="A255" s="108" t="s">
        <v>534</v>
      </c>
      <c r="B255" s="218" t="s">
        <v>535</v>
      </c>
      <c r="C255" s="5">
        <v>1626</v>
      </c>
      <c r="D255" s="90">
        <v>1544.38</v>
      </c>
      <c r="E255" s="3" t="s">
        <v>46</v>
      </c>
      <c r="F255" s="4">
        <v>10</v>
      </c>
      <c r="G255" s="110">
        <f t="shared" si="3"/>
        <v>15443.8</v>
      </c>
    </row>
    <row r="256" spans="1:7" ht="25.5" x14ac:dyDescent="0.25">
      <c r="A256" s="108" t="s">
        <v>536</v>
      </c>
      <c r="B256" s="218" t="s">
        <v>537</v>
      </c>
      <c r="C256" s="5">
        <v>1625</v>
      </c>
      <c r="D256" s="90">
        <v>107.86</v>
      </c>
      <c r="E256" s="3" t="s">
        <v>46</v>
      </c>
      <c r="F256" s="4">
        <v>10</v>
      </c>
      <c r="G256" s="110">
        <f t="shared" si="3"/>
        <v>1078.5999999999999</v>
      </c>
    </row>
    <row r="257" spans="1:7" ht="25.5" x14ac:dyDescent="0.25">
      <c r="A257" s="108" t="s">
        <v>538</v>
      </c>
      <c r="B257" s="218" t="s">
        <v>539</v>
      </c>
      <c r="C257" s="5">
        <v>1622</v>
      </c>
      <c r="D257" s="90">
        <v>2636.01</v>
      </c>
      <c r="E257" s="3" t="s">
        <v>46</v>
      </c>
      <c r="F257" s="4">
        <v>10</v>
      </c>
      <c r="G257" s="110">
        <f t="shared" si="3"/>
        <v>26360.1</v>
      </c>
    </row>
    <row r="258" spans="1:7" ht="25.5" x14ac:dyDescent="0.25">
      <c r="A258" s="108" t="s">
        <v>540</v>
      </c>
      <c r="B258" s="218" t="s">
        <v>541</v>
      </c>
      <c r="C258" s="5">
        <v>1620</v>
      </c>
      <c r="D258" s="90">
        <v>227.22</v>
      </c>
      <c r="E258" s="3" t="s">
        <v>46</v>
      </c>
      <c r="F258" s="4">
        <v>10</v>
      </c>
      <c r="G258" s="110">
        <f t="shared" si="3"/>
        <v>2272.1999999999998</v>
      </c>
    </row>
    <row r="259" spans="1:7" ht="25.5" x14ac:dyDescent="0.25">
      <c r="A259" s="108" t="s">
        <v>542</v>
      </c>
      <c r="B259" s="218" t="s">
        <v>543</v>
      </c>
      <c r="C259" s="5">
        <v>1629</v>
      </c>
      <c r="D259" s="90">
        <v>3298.45</v>
      </c>
      <c r="E259" s="3" t="s">
        <v>46</v>
      </c>
      <c r="F259" s="4">
        <v>10</v>
      </c>
      <c r="G259" s="110">
        <f t="shared" si="3"/>
        <v>32984.5</v>
      </c>
    </row>
    <row r="260" spans="1:7" ht="25.5" x14ac:dyDescent="0.25">
      <c r="A260" s="108" t="s">
        <v>544</v>
      </c>
      <c r="B260" s="218" t="s">
        <v>545</v>
      </c>
      <c r="C260" s="5">
        <v>1627</v>
      </c>
      <c r="D260" s="90">
        <v>434.34</v>
      </c>
      <c r="E260" s="3" t="s">
        <v>46</v>
      </c>
      <c r="F260" s="4">
        <v>10</v>
      </c>
      <c r="G260" s="110">
        <f t="shared" ref="G260:G323" si="4">TRUNC(F260*D260,2)</f>
        <v>4343.3999999999996</v>
      </c>
    </row>
    <row r="261" spans="1:7" ht="25.5" x14ac:dyDescent="0.25">
      <c r="A261" s="108" t="s">
        <v>546</v>
      </c>
      <c r="B261" s="218" t="s">
        <v>547</v>
      </c>
      <c r="C261" s="5">
        <v>1623</v>
      </c>
      <c r="D261" s="90">
        <v>87.96</v>
      </c>
      <c r="E261" s="3" t="s">
        <v>46</v>
      </c>
      <c r="F261" s="4">
        <v>10</v>
      </c>
      <c r="G261" s="110">
        <f t="shared" si="4"/>
        <v>879.6</v>
      </c>
    </row>
    <row r="262" spans="1:7" ht="25.5" x14ac:dyDescent="0.25">
      <c r="A262" s="108" t="s">
        <v>548</v>
      </c>
      <c r="B262" s="218" t="s">
        <v>549</v>
      </c>
      <c r="C262" s="5">
        <v>1619</v>
      </c>
      <c r="D262" s="90">
        <v>121</v>
      </c>
      <c r="E262" s="3" t="s">
        <v>46</v>
      </c>
      <c r="F262" s="4">
        <v>10</v>
      </c>
      <c r="G262" s="110">
        <f t="shared" si="4"/>
        <v>1210</v>
      </c>
    </row>
    <row r="263" spans="1:7" ht="25.5" x14ac:dyDescent="0.25">
      <c r="A263" s="108" t="s">
        <v>550</v>
      </c>
      <c r="B263" s="218" t="s">
        <v>551</v>
      </c>
      <c r="C263" s="5">
        <v>1630</v>
      </c>
      <c r="D263" s="90">
        <v>1036.1400000000001</v>
      </c>
      <c r="E263" s="3" t="s">
        <v>46</v>
      </c>
      <c r="F263" s="4">
        <v>10</v>
      </c>
      <c r="G263" s="110">
        <f t="shared" si="4"/>
        <v>10361.4</v>
      </c>
    </row>
    <row r="264" spans="1:7" ht="25.5" x14ac:dyDescent="0.25">
      <c r="A264" s="108" t="s">
        <v>552</v>
      </c>
      <c r="B264" s="218" t="s">
        <v>553</v>
      </c>
      <c r="C264" s="5">
        <v>1616</v>
      </c>
      <c r="D264" s="90">
        <v>1593.61</v>
      </c>
      <c r="E264" s="3" t="s">
        <v>46</v>
      </c>
      <c r="F264" s="4">
        <v>10</v>
      </c>
      <c r="G264" s="110">
        <f t="shared" si="4"/>
        <v>15936.1</v>
      </c>
    </row>
    <row r="265" spans="1:7" ht="25.5" x14ac:dyDescent="0.25">
      <c r="A265" s="108" t="s">
        <v>554</v>
      </c>
      <c r="B265" s="218" t="s">
        <v>555</v>
      </c>
      <c r="C265" s="5">
        <v>1614</v>
      </c>
      <c r="D265" s="90">
        <v>187.28</v>
      </c>
      <c r="E265" s="3" t="s">
        <v>46</v>
      </c>
      <c r="F265" s="4">
        <v>10</v>
      </c>
      <c r="G265" s="110">
        <f t="shared" si="4"/>
        <v>1872.8</v>
      </c>
    </row>
    <row r="266" spans="1:7" ht="25.5" x14ac:dyDescent="0.25">
      <c r="A266" s="108" t="s">
        <v>556</v>
      </c>
      <c r="B266" s="218" t="s">
        <v>557</v>
      </c>
      <c r="C266" s="5">
        <v>1617</v>
      </c>
      <c r="D266" s="90">
        <v>1902.42</v>
      </c>
      <c r="E266" s="3" t="s">
        <v>46</v>
      </c>
      <c r="F266" s="4">
        <v>10</v>
      </c>
      <c r="G266" s="110">
        <f t="shared" si="4"/>
        <v>19024.2</v>
      </c>
    </row>
    <row r="267" spans="1:7" ht="25.5" x14ac:dyDescent="0.25">
      <c r="A267" s="108" t="s">
        <v>558</v>
      </c>
      <c r="B267" s="218" t="s">
        <v>559</v>
      </c>
      <c r="C267" s="5">
        <v>1621</v>
      </c>
      <c r="D267" s="90">
        <v>334.95</v>
      </c>
      <c r="E267" s="3" t="s">
        <v>46</v>
      </c>
      <c r="F267" s="4">
        <v>10</v>
      </c>
      <c r="G267" s="110">
        <f t="shared" si="4"/>
        <v>3349.5</v>
      </c>
    </row>
    <row r="268" spans="1:7" ht="25.5" x14ac:dyDescent="0.25">
      <c r="A268" s="108" t="s">
        <v>560</v>
      </c>
      <c r="B268" s="218" t="s">
        <v>561</v>
      </c>
      <c r="C268" s="5">
        <v>1624</v>
      </c>
      <c r="D268" s="90">
        <v>2004.11</v>
      </c>
      <c r="E268" s="3" t="s">
        <v>46</v>
      </c>
      <c r="F268" s="4">
        <v>10</v>
      </c>
      <c r="G268" s="110">
        <f t="shared" si="4"/>
        <v>20041.099999999999</v>
      </c>
    </row>
    <row r="269" spans="1:7" ht="25.5" x14ac:dyDescent="0.25">
      <c r="A269" s="108" t="s">
        <v>562</v>
      </c>
      <c r="B269" s="218" t="s">
        <v>563</v>
      </c>
      <c r="C269" s="5">
        <v>1615</v>
      </c>
      <c r="D269" s="90">
        <v>628.99</v>
      </c>
      <c r="E269" s="3" t="s">
        <v>46</v>
      </c>
      <c r="F269" s="4">
        <v>10</v>
      </c>
      <c r="G269" s="110">
        <f t="shared" si="4"/>
        <v>6289.9</v>
      </c>
    </row>
    <row r="270" spans="1:7" ht="25.5" x14ac:dyDescent="0.25">
      <c r="A270" s="108" t="s">
        <v>564</v>
      </c>
      <c r="B270" s="218" t="s">
        <v>565</v>
      </c>
      <c r="C270" s="5">
        <v>1612</v>
      </c>
      <c r="D270" s="90">
        <v>82.84</v>
      </c>
      <c r="E270" s="3" t="s">
        <v>46</v>
      </c>
      <c r="F270" s="4">
        <v>10</v>
      </c>
      <c r="G270" s="110">
        <f t="shared" si="4"/>
        <v>828.4</v>
      </c>
    </row>
    <row r="271" spans="1:7" ht="25.5" x14ac:dyDescent="0.25">
      <c r="A271" s="108" t="s">
        <v>566</v>
      </c>
      <c r="B271" s="218" t="s">
        <v>567</v>
      </c>
      <c r="C271" s="5">
        <v>1618</v>
      </c>
      <c r="D271" s="90">
        <v>336.12</v>
      </c>
      <c r="E271" s="3" t="s">
        <v>46</v>
      </c>
      <c r="F271" s="4">
        <v>10</v>
      </c>
      <c r="G271" s="110">
        <f t="shared" si="4"/>
        <v>3361.2</v>
      </c>
    </row>
    <row r="272" spans="1:7" x14ac:dyDescent="0.25">
      <c r="A272" s="108" t="s">
        <v>568</v>
      </c>
      <c r="B272" s="101" t="s">
        <v>572</v>
      </c>
      <c r="C272" s="5">
        <v>20269</v>
      </c>
      <c r="D272" s="90">
        <v>64.05</v>
      </c>
      <c r="E272" s="3" t="s">
        <v>46</v>
      </c>
      <c r="F272" s="4">
        <v>15</v>
      </c>
      <c r="G272" s="110">
        <f t="shared" si="4"/>
        <v>960.75</v>
      </c>
    </row>
    <row r="273" spans="1:7" ht="38.25" x14ac:dyDescent="0.25">
      <c r="A273" s="108" t="s">
        <v>569</v>
      </c>
      <c r="B273" s="101" t="s">
        <v>574</v>
      </c>
      <c r="C273" s="5">
        <v>39640</v>
      </c>
      <c r="D273" s="90">
        <v>4.24</v>
      </c>
      <c r="E273" s="3" t="s">
        <v>46</v>
      </c>
      <c r="F273" s="4">
        <v>50</v>
      </c>
      <c r="G273" s="110">
        <f t="shared" si="4"/>
        <v>212</v>
      </c>
    </row>
    <row r="274" spans="1:7" ht="38.25" x14ac:dyDescent="0.25">
      <c r="A274" s="108" t="s">
        <v>570</v>
      </c>
      <c r="B274" s="101" t="s">
        <v>576</v>
      </c>
      <c r="C274" s="5">
        <v>11013</v>
      </c>
      <c r="D274" s="90">
        <v>8.74</v>
      </c>
      <c r="E274" s="3" t="s">
        <v>46</v>
      </c>
      <c r="F274" s="4">
        <v>50</v>
      </c>
      <c r="G274" s="110">
        <f t="shared" si="4"/>
        <v>437</v>
      </c>
    </row>
    <row r="275" spans="1:7" ht="38.25" x14ac:dyDescent="0.25">
      <c r="A275" s="108" t="s">
        <v>571</v>
      </c>
      <c r="B275" s="101" t="s">
        <v>578</v>
      </c>
      <c r="C275" s="5">
        <v>11017</v>
      </c>
      <c r="D275" s="90">
        <v>3.72</v>
      </c>
      <c r="E275" s="3" t="s">
        <v>46</v>
      </c>
      <c r="F275" s="4">
        <v>50</v>
      </c>
      <c r="G275" s="110">
        <f t="shared" si="4"/>
        <v>186</v>
      </c>
    </row>
    <row r="276" spans="1:7" ht="38.25" x14ac:dyDescent="0.25">
      <c r="A276" s="108" t="s">
        <v>573</v>
      </c>
      <c r="B276" s="101" t="s">
        <v>580</v>
      </c>
      <c r="C276" s="5">
        <v>20236</v>
      </c>
      <c r="D276" s="90">
        <v>16.43</v>
      </c>
      <c r="E276" s="3" t="s">
        <v>46</v>
      </c>
      <c r="F276" s="4">
        <v>50</v>
      </c>
      <c r="G276" s="110">
        <f t="shared" si="4"/>
        <v>821.5</v>
      </c>
    </row>
    <row r="277" spans="1:7" ht="25.5" x14ac:dyDescent="0.25">
      <c r="A277" s="108" t="s">
        <v>575</v>
      </c>
      <c r="B277" s="101" t="s">
        <v>582</v>
      </c>
      <c r="C277" s="5">
        <v>7215</v>
      </c>
      <c r="D277" s="90">
        <v>14.06</v>
      </c>
      <c r="E277" s="3" t="s">
        <v>46</v>
      </c>
      <c r="F277" s="4">
        <v>50</v>
      </c>
      <c r="G277" s="110">
        <f t="shared" si="4"/>
        <v>703</v>
      </c>
    </row>
    <row r="278" spans="1:7" ht="25.5" x14ac:dyDescent="0.25">
      <c r="A278" s="108" t="s">
        <v>577</v>
      </c>
      <c r="B278" s="101" t="s">
        <v>584</v>
      </c>
      <c r="C278" s="5">
        <v>7216</v>
      </c>
      <c r="D278" s="90">
        <v>58.82</v>
      </c>
      <c r="E278" s="3" t="s">
        <v>46</v>
      </c>
      <c r="F278" s="4">
        <v>50</v>
      </c>
      <c r="G278" s="110">
        <f t="shared" si="4"/>
        <v>2941</v>
      </c>
    </row>
    <row r="279" spans="1:7" ht="25.5" x14ac:dyDescent="0.25">
      <c r="A279" s="108" t="s">
        <v>579</v>
      </c>
      <c r="B279" s="101" t="s">
        <v>586</v>
      </c>
      <c r="C279" s="5">
        <v>20235</v>
      </c>
      <c r="D279" s="90">
        <v>29.73</v>
      </c>
      <c r="E279" s="3" t="s">
        <v>46</v>
      </c>
      <c r="F279" s="4">
        <v>50</v>
      </c>
      <c r="G279" s="110">
        <f t="shared" si="4"/>
        <v>1486.5</v>
      </c>
    </row>
    <row r="280" spans="1:7" ht="25.5" x14ac:dyDescent="0.25">
      <c r="A280" s="108" t="s">
        <v>581</v>
      </c>
      <c r="B280" s="101" t="s">
        <v>588</v>
      </c>
      <c r="C280" s="5">
        <v>7181</v>
      </c>
      <c r="D280" s="90">
        <v>2.16</v>
      </c>
      <c r="E280" s="3" t="s">
        <v>46</v>
      </c>
      <c r="F280" s="4">
        <v>50</v>
      </c>
      <c r="G280" s="110">
        <f t="shared" si="4"/>
        <v>108</v>
      </c>
    </row>
    <row r="281" spans="1:7" ht="25.5" x14ac:dyDescent="0.25">
      <c r="A281" s="108" t="s">
        <v>583</v>
      </c>
      <c r="B281" s="101" t="s">
        <v>591</v>
      </c>
      <c r="C281" s="5">
        <v>7214</v>
      </c>
      <c r="D281" s="90">
        <v>20.149999999999999</v>
      </c>
      <c r="E281" s="3" t="s">
        <v>46</v>
      </c>
      <c r="F281" s="4">
        <v>50</v>
      </c>
      <c r="G281" s="110">
        <f t="shared" si="4"/>
        <v>1007.5</v>
      </c>
    </row>
    <row r="282" spans="1:7" ht="25.5" x14ac:dyDescent="0.25">
      <c r="A282" s="108" t="s">
        <v>585</v>
      </c>
      <c r="B282" s="101" t="s">
        <v>593</v>
      </c>
      <c r="C282" s="2">
        <v>7219</v>
      </c>
      <c r="D282" s="90">
        <v>20.85</v>
      </c>
      <c r="E282" s="3" t="s">
        <v>46</v>
      </c>
      <c r="F282" s="4">
        <v>100</v>
      </c>
      <c r="G282" s="110">
        <f t="shared" si="4"/>
        <v>2085</v>
      </c>
    </row>
    <row r="283" spans="1:7" ht="25.5" x14ac:dyDescent="0.25">
      <c r="A283" s="108" t="s">
        <v>587</v>
      </c>
      <c r="B283" s="101" t="s">
        <v>595</v>
      </c>
      <c r="C283" s="5">
        <v>7219</v>
      </c>
      <c r="D283" s="90">
        <v>20.85</v>
      </c>
      <c r="E283" s="3" t="s">
        <v>46</v>
      </c>
      <c r="F283" s="4">
        <v>50</v>
      </c>
      <c r="G283" s="110">
        <f t="shared" si="4"/>
        <v>1042.5</v>
      </c>
    </row>
    <row r="284" spans="1:7" x14ac:dyDescent="0.25">
      <c r="A284" s="108" t="s">
        <v>589</v>
      </c>
      <c r="B284" s="101" t="s">
        <v>597</v>
      </c>
      <c r="C284" s="5">
        <v>1879</v>
      </c>
      <c r="D284" s="90">
        <v>1.56</v>
      </c>
      <c r="E284" s="3" t="s">
        <v>46</v>
      </c>
      <c r="F284" s="4">
        <v>15</v>
      </c>
      <c r="G284" s="110">
        <f t="shared" si="4"/>
        <v>23.4</v>
      </c>
    </row>
    <row r="285" spans="1:7" x14ac:dyDescent="0.25">
      <c r="A285" s="108" t="s">
        <v>590</v>
      </c>
      <c r="B285" s="101" t="s">
        <v>599</v>
      </c>
      <c r="C285" s="8">
        <v>2617</v>
      </c>
      <c r="D285" s="90">
        <v>5.36</v>
      </c>
      <c r="E285" s="3" t="s">
        <v>46</v>
      </c>
      <c r="F285" s="4">
        <v>15</v>
      </c>
      <c r="G285" s="110">
        <f t="shared" si="4"/>
        <v>80.400000000000006</v>
      </c>
    </row>
    <row r="286" spans="1:7" x14ac:dyDescent="0.25">
      <c r="A286" s="108" t="s">
        <v>592</v>
      </c>
      <c r="B286" s="101" t="s">
        <v>601</v>
      </c>
      <c r="C286" s="8">
        <v>2632</v>
      </c>
      <c r="D286" s="90">
        <v>14.9</v>
      </c>
      <c r="E286" s="3" t="s">
        <v>46</v>
      </c>
      <c r="F286" s="4">
        <v>15</v>
      </c>
      <c r="G286" s="110">
        <f t="shared" si="4"/>
        <v>223.5</v>
      </c>
    </row>
    <row r="287" spans="1:7" x14ac:dyDescent="0.25">
      <c r="A287" s="108" t="s">
        <v>594</v>
      </c>
      <c r="B287" s="101" t="s">
        <v>603</v>
      </c>
      <c r="C287" s="8">
        <v>2618</v>
      </c>
      <c r="D287" s="90">
        <v>12.21</v>
      </c>
      <c r="E287" s="3" t="s">
        <v>46</v>
      </c>
      <c r="F287" s="4">
        <v>15</v>
      </c>
      <c r="G287" s="110">
        <f t="shared" si="4"/>
        <v>183.15</v>
      </c>
    </row>
    <row r="288" spans="1:7" x14ac:dyDescent="0.25">
      <c r="A288" s="108" t="s">
        <v>596</v>
      </c>
      <c r="B288" s="101" t="s">
        <v>605</v>
      </c>
      <c r="C288" s="8">
        <v>2616</v>
      </c>
      <c r="D288" s="90">
        <v>0.57999999999999996</v>
      </c>
      <c r="E288" s="3" t="s">
        <v>46</v>
      </c>
      <c r="F288" s="4">
        <v>15</v>
      </c>
      <c r="G288" s="110">
        <f t="shared" si="4"/>
        <v>8.6999999999999993</v>
      </c>
    </row>
    <row r="289" spans="1:7" x14ac:dyDescent="0.25">
      <c r="A289" s="108" t="s">
        <v>598</v>
      </c>
      <c r="B289" s="101" t="s">
        <v>607</v>
      </c>
      <c r="C289" s="8">
        <v>2631</v>
      </c>
      <c r="D289" s="90">
        <v>21.87</v>
      </c>
      <c r="E289" s="3" t="s">
        <v>46</v>
      </c>
      <c r="F289" s="4">
        <v>15</v>
      </c>
      <c r="G289" s="110">
        <f t="shared" si="4"/>
        <v>328.05</v>
      </c>
    </row>
    <row r="290" spans="1:7" x14ac:dyDescent="0.25">
      <c r="A290" s="108" t="s">
        <v>600</v>
      </c>
      <c r="B290" s="101" t="s">
        <v>609</v>
      </c>
      <c r="C290" s="8">
        <v>2619</v>
      </c>
      <c r="D290" s="90">
        <v>55.4</v>
      </c>
      <c r="E290" s="3" t="s">
        <v>46</v>
      </c>
      <c r="F290" s="4">
        <v>15</v>
      </c>
      <c r="G290" s="110">
        <f t="shared" si="4"/>
        <v>831</v>
      </c>
    </row>
    <row r="291" spans="1:7" x14ac:dyDescent="0.25">
      <c r="A291" s="108" t="s">
        <v>602</v>
      </c>
      <c r="B291" s="101" t="s">
        <v>611</v>
      </c>
      <c r="C291" s="8">
        <v>2620</v>
      </c>
      <c r="D291" s="90">
        <v>72.73</v>
      </c>
      <c r="E291" s="3" t="s">
        <v>46</v>
      </c>
      <c r="F291" s="4">
        <v>15</v>
      </c>
      <c r="G291" s="110">
        <f t="shared" si="4"/>
        <v>1090.95</v>
      </c>
    </row>
    <row r="292" spans="1:7" x14ac:dyDescent="0.25">
      <c r="A292" s="108" t="s">
        <v>604</v>
      </c>
      <c r="B292" s="101" t="s">
        <v>613</v>
      </c>
      <c r="C292" s="8">
        <v>2633</v>
      </c>
      <c r="D292" s="90">
        <v>3.95</v>
      </c>
      <c r="E292" s="3" t="s">
        <v>46</v>
      </c>
      <c r="F292" s="4">
        <v>15</v>
      </c>
      <c r="G292" s="110">
        <f t="shared" si="4"/>
        <v>59.25</v>
      </c>
    </row>
    <row r="293" spans="1:7" x14ac:dyDescent="0.25">
      <c r="A293" s="108" t="s">
        <v>606</v>
      </c>
      <c r="B293" s="101" t="s">
        <v>615</v>
      </c>
      <c r="C293" s="8">
        <v>2621</v>
      </c>
      <c r="D293" s="90">
        <v>123.36</v>
      </c>
      <c r="E293" s="3" t="s">
        <v>46</v>
      </c>
      <c r="F293" s="4">
        <v>15</v>
      </c>
      <c r="G293" s="110">
        <f t="shared" si="4"/>
        <v>1850.4</v>
      </c>
    </row>
    <row r="294" spans="1:7" x14ac:dyDescent="0.25">
      <c r="A294" s="108" t="s">
        <v>608</v>
      </c>
      <c r="B294" s="101" t="s">
        <v>617</v>
      </c>
      <c r="C294" s="8">
        <v>12033</v>
      </c>
      <c r="D294" s="90">
        <v>5.94</v>
      </c>
      <c r="E294" s="3" t="s">
        <v>46</v>
      </c>
      <c r="F294" s="4">
        <v>15</v>
      </c>
      <c r="G294" s="110">
        <f t="shared" si="4"/>
        <v>89.1</v>
      </c>
    </row>
    <row r="295" spans="1:7" x14ac:dyDescent="0.25">
      <c r="A295" s="108" t="s">
        <v>610</v>
      </c>
      <c r="B295" s="101" t="s">
        <v>619</v>
      </c>
      <c r="C295" s="9">
        <v>1941</v>
      </c>
      <c r="D295" s="90">
        <v>18.010000000000002</v>
      </c>
      <c r="E295" s="3" t="s">
        <v>46</v>
      </c>
      <c r="F295" s="4">
        <v>15</v>
      </c>
      <c r="G295" s="110">
        <f t="shared" si="4"/>
        <v>270.14999999999998</v>
      </c>
    </row>
    <row r="296" spans="1:7" x14ac:dyDescent="0.25">
      <c r="A296" s="108" t="s">
        <v>612</v>
      </c>
      <c r="B296" s="101" t="s">
        <v>621</v>
      </c>
      <c r="C296" s="9">
        <v>1939</v>
      </c>
      <c r="D296" s="90">
        <v>5.59</v>
      </c>
      <c r="E296" s="3" t="s">
        <v>46</v>
      </c>
      <c r="F296" s="4">
        <v>15</v>
      </c>
      <c r="G296" s="110">
        <f t="shared" si="4"/>
        <v>83.85</v>
      </c>
    </row>
    <row r="297" spans="1:7" x14ac:dyDescent="0.25">
      <c r="A297" s="108" t="s">
        <v>614</v>
      </c>
      <c r="B297" s="101" t="s">
        <v>623</v>
      </c>
      <c r="C297" s="9">
        <v>1937</v>
      </c>
      <c r="D297" s="90">
        <v>2.82</v>
      </c>
      <c r="E297" s="3" t="s">
        <v>46</v>
      </c>
      <c r="F297" s="4">
        <v>15</v>
      </c>
      <c r="G297" s="110">
        <f t="shared" si="4"/>
        <v>42.3</v>
      </c>
    </row>
    <row r="298" spans="1:7" x14ac:dyDescent="0.25">
      <c r="A298" s="108" t="s">
        <v>616</v>
      </c>
      <c r="B298" s="101" t="s">
        <v>625</v>
      </c>
      <c r="C298" s="9">
        <v>1942</v>
      </c>
      <c r="D298" s="90">
        <v>25.71</v>
      </c>
      <c r="E298" s="3" t="s">
        <v>46</v>
      </c>
      <c r="F298" s="4">
        <v>15</v>
      </c>
      <c r="G298" s="110">
        <f t="shared" si="4"/>
        <v>385.65</v>
      </c>
    </row>
    <row r="299" spans="1:7" x14ac:dyDescent="0.25">
      <c r="A299" s="108" t="s">
        <v>618</v>
      </c>
      <c r="B299" s="101" t="s">
        <v>627</v>
      </c>
      <c r="C299" s="2">
        <v>1938</v>
      </c>
      <c r="D299" s="90">
        <v>3.58</v>
      </c>
      <c r="E299" s="3" t="s">
        <v>46</v>
      </c>
      <c r="F299" s="4">
        <v>15</v>
      </c>
      <c r="G299" s="110">
        <f t="shared" si="4"/>
        <v>53.7</v>
      </c>
    </row>
    <row r="300" spans="1:7" x14ac:dyDescent="0.25">
      <c r="A300" s="108" t="s">
        <v>620</v>
      </c>
      <c r="B300" s="101" t="s">
        <v>629</v>
      </c>
      <c r="C300" s="9">
        <v>1966</v>
      </c>
      <c r="D300" s="90">
        <v>12.42</v>
      </c>
      <c r="E300" s="3" t="s">
        <v>46</v>
      </c>
      <c r="F300" s="4">
        <v>15</v>
      </c>
      <c r="G300" s="110">
        <f t="shared" si="4"/>
        <v>186.3</v>
      </c>
    </row>
    <row r="301" spans="1:7" x14ac:dyDescent="0.25">
      <c r="A301" s="108" t="s">
        <v>622</v>
      </c>
      <c r="B301" s="101" t="s">
        <v>631</v>
      </c>
      <c r="C301" s="9">
        <v>1933</v>
      </c>
      <c r="D301" s="90">
        <v>2.4300000000000002</v>
      </c>
      <c r="E301" s="3" t="s">
        <v>46</v>
      </c>
      <c r="F301" s="4">
        <v>15</v>
      </c>
      <c r="G301" s="110">
        <f t="shared" si="4"/>
        <v>36.450000000000003</v>
      </c>
    </row>
    <row r="302" spans="1:7" x14ac:dyDescent="0.25">
      <c r="A302" s="108" t="s">
        <v>624</v>
      </c>
      <c r="B302" s="101" t="s">
        <v>633</v>
      </c>
      <c r="C302" s="9">
        <v>1932</v>
      </c>
      <c r="D302" s="90">
        <v>5.51</v>
      </c>
      <c r="E302" s="3" t="s">
        <v>46</v>
      </c>
      <c r="F302" s="4">
        <v>15</v>
      </c>
      <c r="G302" s="110">
        <f t="shared" si="4"/>
        <v>82.65</v>
      </c>
    </row>
    <row r="303" spans="1:7" x14ac:dyDescent="0.25">
      <c r="A303" s="108" t="s">
        <v>626</v>
      </c>
      <c r="B303" s="101" t="s">
        <v>635</v>
      </c>
      <c r="C303" s="9">
        <v>1951</v>
      </c>
      <c r="D303" s="90">
        <v>10.79</v>
      </c>
      <c r="E303" s="3" t="s">
        <v>46</v>
      </c>
      <c r="F303" s="4">
        <v>15</v>
      </c>
      <c r="G303" s="110">
        <f t="shared" si="4"/>
        <v>161.85</v>
      </c>
    </row>
    <row r="304" spans="1:7" x14ac:dyDescent="0.25">
      <c r="A304" s="108" t="s">
        <v>628</v>
      </c>
      <c r="B304" s="101" t="s">
        <v>637</v>
      </c>
      <c r="C304" s="9">
        <v>1875</v>
      </c>
      <c r="D304" s="90">
        <v>3.24</v>
      </c>
      <c r="E304" s="3" t="s">
        <v>46</v>
      </c>
      <c r="F304" s="4">
        <v>15</v>
      </c>
      <c r="G304" s="110">
        <f t="shared" si="4"/>
        <v>48.6</v>
      </c>
    </row>
    <row r="305" spans="1:7" x14ac:dyDescent="0.25">
      <c r="A305" s="108" t="s">
        <v>630</v>
      </c>
      <c r="B305" s="101" t="s">
        <v>637</v>
      </c>
      <c r="C305" s="8">
        <v>1875</v>
      </c>
      <c r="D305" s="90">
        <v>3.24</v>
      </c>
      <c r="E305" s="3" t="s">
        <v>46</v>
      </c>
      <c r="F305" s="4">
        <v>15</v>
      </c>
      <c r="G305" s="110">
        <f t="shared" si="4"/>
        <v>48.6</v>
      </c>
    </row>
    <row r="306" spans="1:7" x14ac:dyDescent="0.25">
      <c r="A306" s="108" t="s">
        <v>632</v>
      </c>
      <c r="B306" s="101" t="s">
        <v>640</v>
      </c>
      <c r="C306" s="9">
        <v>1874</v>
      </c>
      <c r="D306" s="90">
        <v>2.68</v>
      </c>
      <c r="E306" s="3" t="s">
        <v>46</v>
      </c>
      <c r="F306" s="4">
        <v>15</v>
      </c>
      <c r="G306" s="110">
        <f t="shared" si="4"/>
        <v>40.200000000000003</v>
      </c>
    </row>
    <row r="307" spans="1:7" x14ac:dyDescent="0.25">
      <c r="A307" s="108" t="s">
        <v>634</v>
      </c>
      <c r="B307" s="101" t="s">
        <v>640</v>
      </c>
      <c r="C307" s="8">
        <v>1874</v>
      </c>
      <c r="D307" s="90">
        <v>2.68</v>
      </c>
      <c r="E307" s="3" t="s">
        <v>46</v>
      </c>
      <c r="F307" s="4">
        <v>15</v>
      </c>
      <c r="G307" s="110">
        <f t="shared" si="4"/>
        <v>40.200000000000003</v>
      </c>
    </row>
    <row r="308" spans="1:7" x14ac:dyDescent="0.25">
      <c r="A308" s="108" t="s">
        <v>636</v>
      </c>
      <c r="B308" s="101" t="s">
        <v>643</v>
      </c>
      <c r="C308" s="9">
        <v>1884</v>
      </c>
      <c r="D308" s="90">
        <v>2.37</v>
      </c>
      <c r="E308" s="3" t="s">
        <v>46</v>
      </c>
      <c r="F308" s="4">
        <v>15</v>
      </c>
      <c r="G308" s="110">
        <f t="shared" si="4"/>
        <v>35.549999999999997</v>
      </c>
    </row>
    <row r="309" spans="1:7" x14ac:dyDescent="0.25">
      <c r="A309" s="108" t="s">
        <v>638</v>
      </c>
      <c r="B309" s="101" t="s">
        <v>643</v>
      </c>
      <c r="C309" s="8">
        <v>1884</v>
      </c>
      <c r="D309" s="90">
        <v>2.37</v>
      </c>
      <c r="E309" s="3" t="s">
        <v>46</v>
      </c>
      <c r="F309" s="4">
        <v>15</v>
      </c>
      <c r="G309" s="110">
        <f t="shared" si="4"/>
        <v>35.549999999999997</v>
      </c>
    </row>
    <row r="310" spans="1:7" x14ac:dyDescent="0.25">
      <c r="A310" s="108" t="s">
        <v>639</v>
      </c>
      <c r="B310" s="101" t="s">
        <v>646</v>
      </c>
      <c r="C310" s="9">
        <v>1887</v>
      </c>
      <c r="D310" s="90">
        <v>13.45</v>
      </c>
      <c r="E310" s="3" t="s">
        <v>46</v>
      </c>
      <c r="F310" s="4">
        <v>15</v>
      </c>
      <c r="G310" s="110">
        <f t="shared" si="4"/>
        <v>201.75</v>
      </c>
    </row>
    <row r="311" spans="1:7" x14ac:dyDescent="0.25">
      <c r="A311" s="108" t="s">
        <v>641</v>
      </c>
      <c r="B311" s="101" t="s">
        <v>646</v>
      </c>
      <c r="C311" s="8">
        <v>1887</v>
      </c>
      <c r="D311" s="90">
        <v>13.45</v>
      </c>
      <c r="E311" s="3" t="s">
        <v>46</v>
      </c>
      <c r="F311" s="4">
        <v>15</v>
      </c>
      <c r="G311" s="110">
        <f t="shared" si="4"/>
        <v>201.75</v>
      </c>
    </row>
    <row r="312" spans="1:7" x14ac:dyDescent="0.25">
      <c r="A312" s="108" t="s">
        <v>642</v>
      </c>
      <c r="B312" s="101" t="s">
        <v>649</v>
      </c>
      <c r="C312" s="9">
        <v>1876</v>
      </c>
      <c r="D312" s="90">
        <v>5.27</v>
      </c>
      <c r="E312" s="3" t="s">
        <v>46</v>
      </c>
      <c r="F312" s="4">
        <v>15</v>
      </c>
      <c r="G312" s="110">
        <f t="shared" si="4"/>
        <v>79.05</v>
      </c>
    </row>
    <row r="313" spans="1:7" x14ac:dyDescent="0.25">
      <c r="A313" s="108" t="s">
        <v>644</v>
      </c>
      <c r="B313" s="101" t="s">
        <v>649</v>
      </c>
      <c r="C313" s="8">
        <v>1876</v>
      </c>
      <c r="D313" s="90">
        <v>5.27</v>
      </c>
      <c r="E313" s="3" t="s">
        <v>46</v>
      </c>
      <c r="F313" s="4">
        <v>15</v>
      </c>
      <c r="G313" s="110">
        <f t="shared" si="4"/>
        <v>79.05</v>
      </c>
    </row>
    <row r="314" spans="1:7" x14ac:dyDescent="0.25">
      <c r="A314" s="108" t="s">
        <v>645</v>
      </c>
      <c r="B314" s="101" t="s">
        <v>652</v>
      </c>
      <c r="C314" s="9">
        <v>1879</v>
      </c>
      <c r="D314" s="90">
        <v>1.56</v>
      </c>
      <c r="E314" s="3" t="s">
        <v>46</v>
      </c>
      <c r="F314" s="4">
        <v>15</v>
      </c>
      <c r="G314" s="110">
        <f t="shared" si="4"/>
        <v>23.4</v>
      </c>
    </row>
    <row r="315" spans="1:7" x14ac:dyDescent="0.25">
      <c r="A315" s="108" t="s">
        <v>647</v>
      </c>
      <c r="B315" s="101" t="s">
        <v>652</v>
      </c>
      <c r="C315" s="8">
        <v>2633</v>
      </c>
      <c r="D315" s="90">
        <v>3.95</v>
      </c>
      <c r="E315" s="3" t="s">
        <v>46</v>
      </c>
      <c r="F315" s="4">
        <v>15</v>
      </c>
      <c r="G315" s="110">
        <f t="shared" si="4"/>
        <v>59.25</v>
      </c>
    </row>
    <row r="316" spans="1:7" x14ac:dyDescent="0.25">
      <c r="A316" s="108" t="s">
        <v>648</v>
      </c>
      <c r="B316" s="101" t="s">
        <v>655</v>
      </c>
      <c r="C316" s="9">
        <v>10765</v>
      </c>
      <c r="D316" s="90">
        <v>6.36</v>
      </c>
      <c r="E316" s="3" t="s">
        <v>46</v>
      </c>
      <c r="F316" s="4">
        <v>15</v>
      </c>
      <c r="G316" s="110">
        <f t="shared" si="4"/>
        <v>95.4</v>
      </c>
    </row>
    <row r="317" spans="1:7" x14ac:dyDescent="0.25">
      <c r="A317" s="108" t="s">
        <v>650</v>
      </c>
      <c r="B317" s="101" t="s">
        <v>657</v>
      </c>
      <c r="C317" s="9">
        <v>1970</v>
      </c>
      <c r="D317" s="90">
        <v>26.13</v>
      </c>
      <c r="E317" s="3" t="s">
        <v>46</v>
      </c>
      <c r="F317" s="4">
        <v>15</v>
      </c>
      <c r="G317" s="110">
        <f t="shared" si="4"/>
        <v>391.95</v>
      </c>
    </row>
    <row r="318" spans="1:7" x14ac:dyDescent="0.25">
      <c r="A318" s="108" t="s">
        <v>651</v>
      </c>
      <c r="B318" s="101" t="s">
        <v>659</v>
      </c>
      <c r="C318" s="9">
        <v>1968</v>
      </c>
      <c r="D318" s="90">
        <v>6.09</v>
      </c>
      <c r="E318" s="3" t="s">
        <v>46</v>
      </c>
      <c r="F318" s="4">
        <v>15</v>
      </c>
      <c r="G318" s="110">
        <f t="shared" si="4"/>
        <v>91.35</v>
      </c>
    </row>
    <row r="319" spans="1:7" x14ac:dyDescent="0.25">
      <c r="A319" s="108" t="s">
        <v>653</v>
      </c>
      <c r="B319" s="101" t="s">
        <v>661</v>
      </c>
      <c r="C319" s="9">
        <v>1969</v>
      </c>
      <c r="D319" s="90">
        <v>17.920000000000002</v>
      </c>
      <c r="E319" s="3" t="s">
        <v>46</v>
      </c>
      <c r="F319" s="4">
        <v>15</v>
      </c>
      <c r="G319" s="110">
        <f t="shared" si="4"/>
        <v>268.8</v>
      </c>
    </row>
    <row r="320" spans="1:7" x14ac:dyDescent="0.25">
      <c r="A320" s="108" t="s">
        <v>654</v>
      </c>
      <c r="B320" s="101" t="s">
        <v>663</v>
      </c>
      <c r="C320" s="10">
        <v>1954</v>
      </c>
      <c r="D320" s="90">
        <v>91.98</v>
      </c>
      <c r="E320" s="3" t="s">
        <v>46</v>
      </c>
      <c r="F320" s="4">
        <v>15</v>
      </c>
      <c r="G320" s="110">
        <f t="shared" si="4"/>
        <v>1379.7</v>
      </c>
    </row>
    <row r="321" spans="1:7" x14ac:dyDescent="0.25">
      <c r="A321" s="108" t="s">
        <v>656</v>
      </c>
      <c r="B321" s="101" t="s">
        <v>665</v>
      </c>
      <c r="C321" s="9">
        <v>1926</v>
      </c>
      <c r="D321" s="90">
        <v>1.21</v>
      </c>
      <c r="E321" s="3" t="s">
        <v>46</v>
      </c>
      <c r="F321" s="4">
        <v>15</v>
      </c>
      <c r="G321" s="110">
        <f t="shared" si="4"/>
        <v>18.149999999999999</v>
      </c>
    </row>
    <row r="322" spans="1:7" x14ac:dyDescent="0.25">
      <c r="A322" s="108" t="s">
        <v>658</v>
      </c>
      <c r="B322" s="101" t="s">
        <v>667</v>
      </c>
      <c r="C322" s="9">
        <v>1927</v>
      </c>
      <c r="D322" s="90">
        <v>1.6</v>
      </c>
      <c r="E322" s="3" t="s">
        <v>46</v>
      </c>
      <c r="F322" s="4">
        <v>15</v>
      </c>
      <c r="G322" s="110">
        <f t="shared" si="4"/>
        <v>24</v>
      </c>
    </row>
    <row r="323" spans="1:7" x14ac:dyDescent="0.25">
      <c r="A323" s="108" t="s">
        <v>660</v>
      </c>
      <c r="B323" s="101" t="s">
        <v>669</v>
      </c>
      <c r="C323" s="9">
        <v>1923</v>
      </c>
      <c r="D323" s="90">
        <v>2.61</v>
      </c>
      <c r="E323" s="3" t="s">
        <v>46</v>
      </c>
      <c r="F323" s="4">
        <v>15</v>
      </c>
      <c r="G323" s="110">
        <f t="shared" si="4"/>
        <v>39.15</v>
      </c>
    </row>
    <row r="324" spans="1:7" x14ac:dyDescent="0.25">
      <c r="A324" s="108" t="s">
        <v>662</v>
      </c>
      <c r="B324" s="101" t="s">
        <v>671</v>
      </c>
      <c r="C324" s="9">
        <v>1929</v>
      </c>
      <c r="D324" s="90">
        <v>4.29</v>
      </c>
      <c r="E324" s="3" t="s">
        <v>46</v>
      </c>
      <c r="F324" s="4">
        <v>15</v>
      </c>
      <c r="G324" s="110">
        <f t="shared" ref="G324:G387" si="5">TRUNC(F324*D324,2)</f>
        <v>64.349999999999994</v>
      </c>
    </row>
    <row r="325" spans="1:7" x14ac:dyDescent="0.25">
      <c r="A325" s="108" t="s">
        <v>664</v>
      </c>
      <c r="B325" s="101" t="s">
        <v>673</v>
      </c>
      <c r="C325" s="9">
        <v>1930</v>
      </c>
      <c r="D325" s="90">
        <v>8.32</v>
      </c>
      <c r="E325" s="3" t="s">
        <v>46</v>
      </c>
      <c r="F325" s="4">
        <v>15</v>
      </c>
      <c r="G325" s="110">
        <f t="shared" si="5"/>
        <v>124.8</v>
      </c>
    </row>
    <row r="326" spans="1:7" x14ac:dyDescent="0.25">
      <c r="A326" s="108" t="s">
        <v>666</v>
      </c>
      <c r="B326" s="101" t="s">
        <v>675</v>
      </c>
      <c r="C326" s="9">
        <v>1924</v>
      </c>
      <c r="D326" s="90">
        <v>14.35</v>
      </c>
      <c r="E326" s="3" t="s">
        <v>46</v>
      </c>
      <c r="F326" s="4">
        <v>15</v>
      </c>
      <c r="G326" s="110">
        <f t="shared" si="5"/>
        <v>215.25</v>
      </c>
    </row>
    <row r="327" spans="1:7" x14ac:dyDescent="0.25">
      <c r="A327" s="108" t="s">
        <v>668</v>
      </c>
      <c r="B327" s="101" t="s">
        <v>677</v>
      </c>
      <c r="C327" s="2">
        <v>1922</v>
      </c>
      <c r="D327" s="90">
        <v>21.32</v>
      </c>
      <c r="E327" s="3" t="s">
        <v>46</v>
      </c>
      <c r="F327" s="4">
        <v>15</v>
      </c>
      <c r="G327" s="110">
        <f t="shared" si="5"/>
        <v>319.8</v>
      </c>
    </row>
    <row r="328" spans="1:7" x14ac:dyDescent="0.25">
      <c r="A328" s="108" t="s">
        <v>670</v>
      </c>
      <c r="B328" s="101" t="s">
        <v>679</v>
      </c>
      <c r="C328" s="10">
        <v>1926</v>
      </c>
      <c r="D328" s="90">
        <v>1.21</v>
      </c>
      <c r="E328" s="3" t="s">
        <v>46</v>
      </c>
      <c r="F328" s="4">
        <v>15</v>
      </c>
      <c r="G328" s="110">
        <f t="shared" si="5"/>
        <v>18.149999999999999</v>
      </c>
    </row>
    <row r="329" spans="1:7" x14ac:dyDescent="0.25">
      <c r="A329" s="108" t="s">
        <v>672</v>
      </c>
      <c r="B329" s="101" t="s">
        <v>681</v>
      </c>
      <c r="C329" s="10">
        <v>1927</v>
      </c>
      <c r="D329" s="90">
        <v>1.6</v>
      </c>
      <c r="E329" s="3" t="s">
        <v>46</v>
      </c>
      <c r="F329" s="4">
        <v>15</v>
      </c>
      <c r="G329" s="110">
        <f t="shared" si="5"/>
        <v>24</v>
      </c>
    </row>
    <row r="330" spans="1:7" x14ac:dyDescent="0.25">
      <c r="A330" s="108" t="s">
        <v>674</v>
      </c>
      <c r="B330" s="101" t="s">
        <v>683</v>
      </c>
      <c r="C330" s="10">
        <v>1923</v>
      </c>
      <c r="D330" s="90">
        <v>2.61</v>
      </c>
      <c r="E330" s="3" t="s">
        <v>46</v>
      </c>
      <c r="F330" s="4">
        <v>15</v>
      </c>
      <c r="G330" s="110">
        <f t="shared" si="5"/>
        <v>39.15</v>
      </c>
    </row>
    <row r="331" spans="1:7" x14ac:dyDescent="0.25">
      <c r="A331" s="108" t="s">
        <v>676</v>
      </c>
      <c r="B331" s="101" t="s">
        <v>685</v>
      </c>
      <c r="C331" s="10">
        <v>1930</v>
      </c>
      <c r="D331" s="90">
        <v>8.32</v>
      </c>
      <c r="E331" s="3" t="s">
        <v>46</v>
      </c>
      <c r="F331" s="4">
        <v>15</v>
      </c>
      <c r="G331" s="110">
        <f t="shared" si="5"/>
        <v>124.8</v>
      </c>
    </row>
    <row r="332" spans="1:7" x14ac:dyDescent="0.25">
      <c r="A332" s="108" t="s">
        <v>678</v>
      </c>
      <c r="B332" s="101" t="s">
        <v>687</v>
      </c>
      <c r="C332" s="10" t="s">
        <v>2013</v>
      </c>
      <c r="D332" s="90">
        <v>104.57</v>
      </c>
      <c r="E332" s="3" t="s">
        <v>46</v>
      </c>
      <c r="F332" s="4">
        <v>15</v>
      </c>
      <c r="G332" s="110">
        <f t="shared" si="5"/>
        <v>1568.55</v>
      </c>
    </row>
    <row r="333" spans="1:7" x14ac:dyDescent="0.25">
      <c r="A333" s="108" t="s">
        <v>680</v>
      </c>
      <c r="B333" s="101" t="s">
        <v>690</v>
      </c>
      <c r="C333" s="10">
        <v>34544</v>
      </c>
      <c r="D333" s="90">
        <v>1022.21</v>
      </c>
      <c r="E333" s="3" t="s">
        <v>46</v>
      </c>
      <c r="F333" s="4">
        <v>5</v>
      </c>
      <c r="G333" s="110">
        <f t="shared" si="5"/>
        <v>5111.05</v>
      </c>
    </row>
    <row r="334" spans="1:7" x14ac:dyDescent="0.25">
      <c r="A334" s="108" t="s">
        <v>682</v>
      </c>
      <c r="B334" s="101" t="s">
        <v>692</v>
      </c>
      <c r="C334" s="10" t="s">
        <v>2013</v>
      </c>
      <c r="D334" s="90">
        <v>5.43</v>
      </c>
      <c r="E334" s="3" t="s">
        <v>46</v>
      </c>
      <c r="F334" s="4">
        <v>50</v>
      </c>
      <c r="G334" s="110">
        <f t="shared" si="5"/>
        <v>271.5</v>
      </c>
    </row>
    <row r="335" spans="1:7" x14ac:dyDescent="0.25">
      <c r="A335" s="108" t="s">
        <v>684</v>
      </c>
      <c r="B335" s="101" t="s">
        <v>2050</v>
      </c>
      <c r="C335" s="10" t="s">
        <v>2013</v>
      </c>
      <c r="D335" s="90">
        <v>4.59</v>
      </c>
      <c r="E335" s="3" t="s">
        <v>46</v>
      </c>
      <c r="F335" s="4">
        <v>50</v>
      </c>
      <c r="G335" s="110">
        <f t="shared" si="5"/>
        <v>229.5</v>
      </c>
    </row>
    <row r="336" spans="1:7" x14ac:dyDescent="0.25">
      <c r="A336" s="108" t="s">
        <v>686</v>
      </c>
      <c r="B336" s="101" t="s">
        <v>695</v>
      </c>
      <c r="C336" s="10" t="s">
        <v>2013</v>
      </c>
      <c r="D336" s="90">
        <v>4.62</v>
      </c>
      <c r="E336" s="3" t="s">
        <v>46</v>
      </c>
      <c r="F336" s="4">
        <v>100</v>
      </c>
      <c r="G336" s="110">
        <f t="shared" si="5"/>
        <v>462</v>
      </c>
    </row>
    <row r="337" spans="1:7" x14ac:dyDescent="0.25">
      <c r="A337" s="108" t="s">
        <v>688</v>
      </c>
      <c r="B337" s="101" t="s">
        <v>697</v>
      </c>
      <c r="C337" s="10" t="s">
        <v>2013</v>
      </c>
      <c r="D337" s="90">
        <v>4.83</v>
      </c>
      <c r="E337" s="3" t="s">
        <v>46</v>
      </c>
      <c r="F337" s="4">
        <v>100</v>
      </c>
      <c r="G337" s="110">
        <f t="shared" si="5"/>
        <v>483</v>
      </c>
    </row>
    <row r="338" spans="1:7" x14ac:dyDescent="0.25">
      <c r="A338" s="108" t="s">
        <v>689</v>
      </c>
      <c r="B338" s="101" t="s">
        <v>699</v>
      </c>
      <c r="C338" s="10" t="s">
        <v>2013</v>
      </c>
      <c r="D338" s="90">
        <v>5.2</v>
      </c>
      <c r="E338" s="3" t="s">
        <v>46</v>
      </c>
      <c r="F338" s="4">
        <v>50</v>
      </c>
      <c r="G338" s="110">
        <f t="shared" si="5"/>
        <v>260</v>
      </c>
    </row>
    <row r="339" spans="1:7" x14ac:dyDescent="0.25">
      <c r="A339" s="108" t="s">
        <v>691</v>
      </c>
      <c r="B339" s="101" t="s">
        <v>701</v>
      </c>
      <c r="C339" s="10" t="s">
        <v>2013</v>
      </c>
      <c r="D339" s="90">
        <v>5.34</v>
      </c>
      <c r="E339" s="3" t="s">
        <v>46</v>
      </c>
      <c r="F339" s="4">
        <v>10</v>
      </c>
      <c r="G339" s="110">
        <f t="shared" si="5"/>
        <v>53.4</v>
      </c>
    </row>
    <row r="340" spans="1:7" x14ac:dyDescent="0.25">
      <c r="A340" s="108" t="s">
        <v>693</v>
      </c>
      <c r="B340" s="101" t="s">
        <v>703</v>
      </c>
      <c r="C340" s="10" t="s">
        <v>2013</v>
      </c>
      <c r="D340" s="90">
        <v>5.94</v>
      </c>
      <c r="E340" s="3" t="s">
        <v>46</v>
      </c>
      <c r="F340" s="4">
        <v>10</v>
      </c>
      <c r="G340" s="110">
        <f t="shared" si="5"/>
        <v>59.4</v>
      </c>
    </row>
    <row r="341" spans="1:7" x14ac:dyDescent="0.25">
      <c r="A341" s="108" t="s">
        <v>694</v>
      </c>
      <c r="B341" s="101" t="s">
        <v>2051</v>
      </c>
      <c r="C341" s="10" t="s">
        <v>2013</v>
      </c>
      <c r="D341" s="90">
        <v>10.37</v>
      </c>
      <c r="E341" s="3" t="s">
        <v>46</v>
      </c>
      <c r="F341" s="4">
        <v>10</v>
      </c>
      <c r="G341" s="110">
        <f t="shared" si="5"/>
        <v>103.7</v>
      </c>
    </row>
    <row r="342" spans="1:7" ht="25.5" x14ac:dyDescent="0.25">
      <c r="A342" s="108" t="s">
        <v>696</v>
      </c>
      <c r="B342" s="101" t="s">
        <v>707</v>
      </c>
      <c r="C342" s="10">
        <v>34729</v>
      </c>
      <c r="D342" s="90">
        <v>1063.1199999999999</v>
      </c>
      <c r="E342" s="3" t="s">
        <v>46</v>
      </c>
      <c r="F342" s="4">
        <v>20</v>
      </c>
      <c r="G342" s="110">
        <f t="shared" si="5"/>
        <v>21262.400000000001</v>
      </c>
    </row>
    <row r="343" spans="1:7" ht="25.5" x14ac:dyDescent="0.25">
      <c r="A343" s="108" t="s">
        <v>698</v>
      </c>
      <c r="B343" s="101" t="s">
        <v>709</v>
      </c>
      <c r="C343" s="10">
        <v>34734</v>
      </c>
      <c r="D343" s="90">
        <v>1646.06</v>
      </c>
      <c r="E343" s="3" t="s">
        <v>46</v>
      </c>
      <c r="F343" s="4">
        <v>15</v>
      </c>
      <c r="G343" s="110">
        <f t="shared" si="5"/>
        <v>24690.9</v>
      </c>
    </row>
    <row r="344" spans="1:7" ht="25.5" x14ac:dyDescent="0.25">
      <c r="A344" s="108" t="s">
        <v>700</v>
      </c>
      <c r="B344" s="101" t="s">
        <v>711</v>
      </c>
      <c r="C344" s="10">
        <v>34738</v>
      </c>
      <c r="D344" s="90">
        <v>2908.82</v>
      </c>
      <c r="E344" s="3" t="s">
        <v>46</v>
      </c>
      <c r="F344" s="4">
        <v>5</v>
      </c>
      <c r="G344" s="110">
        <f t="shared" si="5"/>
        <v>14544.1</v>
      </c>
    </row>
    <row r="345" spans="1:7" x14ac:dyDescent="0.25">
      <c r="A345" s="108" t="s">
        <v>702</v>
      </c>
      <c r="B345" s="101" t="s">
        <v>2052</v>
      </c>
      <c r="C345" s="10" t="s">
        <v>2013</v>
      </c>
      <c r="D345" s="90">
        <v>71.33</v>
      </c>
      <c r="E345" s="3" t="s">
        <v>46</v>
      </c>
      <c r="F345" s="4">
        <v>20</v>
      </c>
      <c r="G345" s="110">
        <f t="shared" si="5"/>
        <v>1426.6</v>
      </c>
    </row>
    <row r="346" spans="1:7" x14ac:dyDescent="0.25">
      <c r="A346" s="108" t="s">
        <v>704</v>
      </c>
      <c r="B346" s="101" t="s">
        <v>715</v>
      </c>
      <c r="C346" s="10" t="s">
        <v>2013</v>
      </c>
      <c r="D346" s="90">
        <v>201.7</v>
      </c>
      <c r="E346" s="3" t="s">
        <v>46</v>
      </c>
      <c r="F346" s="4">
        <v>5</v>
      </c>
      <c r="G346" s="110">
        <f t="shared" si="5"/>
        <v>1008.5</v>
      </c>
    </row>
    <row r="347" spans="1:7" x14ac:dyDescent="0.25">
      <c r="A347" s="108" t="s">
        <v>705</v>
      </c>
      <c r="B347" s="101" t="s">
        <v>2053</v>
      </c>
      <c r="C347" s="10" t="s">
        <v>2013</v>
      </c>
      <c r="D347" s="90">
        <v>310.14</v>
      </c>
      <c r="E347" s="3" t="s">
        <v>46</v>
      </c>
      <c r="F347" s="4">
        <v>3</v>
      </c>
      <c r="G347" s="110">
        <f t="shared" si="5"/>
        <v>930.42</v>
      </c>
    </row>
    <row r="348" spans="1:7" x14ac:dyDescent="0.25">
      <c r="A348" s="108" t="s">
        <v>706</v>
      </c>
      <c r="B348" s="101" t="s">
        <v>2056</v>
      </c>
      <c r="C348" s="10" t="s">
        <v>2013</v>
      </c>
      <c r="D348" s="90">
        <v>20.399999999999999</v>
      </c>
      <c r="E348" s="3" t="s">
        <v>46</v>
      </c>
      <c r="F348" s="4">
        <v>20</v>
      </c>
      <c r="G348" s="110">
        <f t="shared" si="5"/>
        <v>408</v>
      </c>
    </row>
    <row r="349" spans="1:7" x14ac:dyDescent="0.25">
      <c r="A349" s="108" t="s">
        <v>708</v>
      </c>
      <c r="B349" s="101" t="s">
        <v>2055</v>
      </c>
      <c r="C349" s="10" t="s">
        <v>2013</v>
      </c>
      <c r="D349" s="90">
        <v>21.63</v>
      </c>
      <c r="E349" s="3" t="s">
        <v>46</v>
      </c>
      <c r="F349" s="4">
        <v>20</v>
      </c>
      <c r="G349" s="110">
        <f t="shared" si="5"/>
        <v>432.6</v>
      </c>
    </row>
    <row r="350" spans="1:7" x14ac:dyDescent="0.25">
      <c r="A350" s="108" t="s">
        <v>710</v>
      </c>
      <c r="B350" s="101" t="s">
        <v>2054</v>
      </c>
      <c r="C350" s="10" t="s">
        <v>2013</v>
      </c>
      <c r="D350" s="90">
        <v>21.5</v>
      </c>
      <c r="E350" s="3" t="s">
        <v>46</v>
      </c>
      <c r="F350" s="4">
        <v>20</v>
      </c>
      <c r="G350" s="110">
        <f t="shared" si="5"/>
        <v>430</v>
      </c>
    </row>
    <row r="351" spans="1:7" x14ac:dyDescent="0.25">
      <c r="A351" s="108" t="s">
        <v>712</v>
      </c>
      <c r="B351" s="101" t="s">
        <v>2057</v>
      </c>
      <c r="C351" s="10" t="s">
        <v>2013</v>
      </c>
      <c r="D351" s="90">
        <v>29.22</v>
      </c>
      <c r="E351" s="3" t="s">
        <v>46</v>
      </c>
      <c r="F351" s="4">
        <v>20</v>
      </c>
      <c r="G351" s="110">
        <f t="shared" si="5"/>
        <v>584.4</v>
      </c>
    </row>
    <row r="352" spans="1:7" x14ac:dyDescent="0.25">
      <c r="A352" s="108" t="s">
        <v>713</v>
      </c>
      <c r="B352" s="101" t="s">
        <v>2058</v>
      </c>
      <c r="C352" s="10" t="s">
        <v>2013</v>
      </c>
      <c r="D352" s="90">
        <v>25.65</v>
      </c>
      <c r="E352" s="3" t="s">
        <v>46</v>
      </c>
      <c r="F352" s="4">
        <v>20</v>
      </c>
      <c r="G352" s="110">
        <f t="shared" si="5"/>
        <v>513</v>
      </c>
    </row>
    <row r="353" spans="1:7" x14ac:dyDescent="0.25">
      <c r="A353" s="108" t="s">
        <v>714</v>
      </c>
      <c r="B353" s="101" t="s">
        <v>2059</v>
      </c>
      <c r="C353" s="10" t="s">
        <v>2013</v>
      </c>
      <c r="D353" s="90">
        <v>33.049999999999997</v>
      </c>
      <c r="E353" s="3" t="s">
        <v>46</v>
      </c>
      <c r="F353" s="4">
        <v>30</v>
      </c>
      <c r="G353" s="110">
        <f t="shared" si="5"/>
        <v>991.5</v>
      </c>
    </row>
    <row r="354" spans="1:7" x14ac:dyDescent="0.25">
      <c r="A354" s="108" t="s">
        <v>716</v>
      </c>
      <c r="B354" s="101" t="s">
        <v>726</v>
      </c>
      <c r="C354" s="10">
        <v>2391</v>
      </c>
      <c r="D354" s="90">
        <v>312.77999999999997</v>
      </c>
      <c r="E354" s="3" t="s">
        <v>46</v>
      </c>
      <c r="F354" s="4">
        <v>20</v>
      </c>
      <c r="G354" s="110">
        <f t="shared" si="5"/>
        <v>6255.6</v>
      </c>
    </row>
    <row r="355" spans="1:7" ht="25.5" x14ac:dyDescent="0.25">
      <c r="A355" s="108" t="s">
        <v>717</v>
      </c>
      <c r="B355" s="101" t="s">
        <v>728</v>
      </c>
      <c r="C355" s="10">
        <v>2374</v>
      </c>
      <c r="D355" s="90">
        <v>354.84</v>
      </c>
      <c r="E355" s="3" t="s">
        <v>46</v>
      </c>
      <c r="F355" s="4">
        <v>20</v>
      </c>
      <c r="G355" s="110">
        <f t="shared" si="5"/>
        <v>7096.8</v>
      </c>
    </row>
    <row r="356" spans="1:7" ht="25.5" x14ac:dyDescent="0.25">
      <c r="A356" s="108" t="s">
        <v>718</v>
      </c>
      <c r="B356" s="101" t="s">
        <v>730</v>
      </c>
      <c r="C356" s="10">
        <v>2377</v>
      </c>
      <c r="D356" s="90">
        <v>497.98</v>
      </c>
      <c r="E356" s="3" t="s">
        <v>46</v>
      </c>
      <c r="F356" s="4">
        <v>20</v>
      </c>
      <c r="G356" s="110">
        <f t="shared" si="5"/>
        <v>9959.6</v>
      </c>
    </row>
    <row r="357" spans="1:7" x14ac:dyDescent="0.25">
      <c r="A357" s="108" t="s">
        <v>719</v>
      </c>
      <c r="B357" s="101" t="s">
        <v>732</v>
      </c>
      <c r="C357" s="10">
        <v>2393</v>
      </c>
      <c r="D357" s="90">
        <v>833.94</v>
      </c>
      <c r="E357" s="3" t="s">
        <v>46</v>
      </c>
      <c r="F357" s="4">
        <v>20</v>
      </c>
      <c r="G357" s="110">
        <f t="shared" si="5"/>
        <v>16678.8</v>
      </c>
    </row>
    <row r="358" spans="1:7" x14ac:dyDescent="0.25">
      <c r="A358" s="108" t="s">
        <v>720</v>
      </c>
      <c r="B358" s="101" t="s">
        <v>734</v>
      </c>
      <c r="C358" s="10">
        <v>34705</v>
      </c>
      <c r="D358" s="90">
        <v>729.4</v>
      </c>
      <c r="E358" s="3" t="s">
        <v>46</v>
      </c>
      <c r="F358" s="4">
        <v>20</v>
      </c>
      <c r="G358" s="110">
        <f t="shared" si="5"/>
        <v>14588</v>
      </c>
    </row>
    <row r="359" spans="1:7" x14ac:dyDescent="0.25">
      <c r="A359" s="108" t="s">
        <v>721</v>
      </c>
      <c r="B359" s="101" t="s">
        <v>736</v>
      </c>
      <c r="C359" s="10">
        <v>34707</v>
      </c>
      <c r="D359" s="90">
        <v>1351.59</v>
      </c>
      <c r="E359" s="3" t="s">
        <v>46</v>
      </c>
      <c r="F359" s="4">
        <v>20</v>
      </c>
      <c r="G359" s="110">
        <f t="shared" si="5"/>
        <v>27031.8</v>
      </c>
    </row>
    <row r="360" spans="1:7" ht="25.5" x14ac:dyDescent="0.25">
      <c r="A360" s="108" t="s">
        <v>722</v>
      </c>
      <c r="B360" s="101" t="s">
        <v>738</v>
      </c>
      <c r="C360" s="10">
        <v>2378</v>
      </c>
      <c r="D360" s="90">
        <v>1145.52</v>
      </c>
      <c r="E360" s="3" t="s">
        <v>46</v>
      </c>
      <c r="F360" s="4">
        <v>20</v>
      </c>
      <c r="G360" s="110">
        <f t="shared" si="5"/>
        <v>22910.400000000001</v>
      </c>
    </row>
    <row r="361" spans="1:7" ht="25.5" x14ac:dyDescent="0.25">
      <c r="A361" s="108" t="s">
        <v>723</v>
      </c>
      <c r="B361" s="101" t="s">
        <v>740</v>
      </c>
      <c r="C361" s="10">
        <v>2379</v>
      </c>
      <c r="D361" s="90">
        <v>1145.52</v>
      </c>
      <c r="E361" s="3" t="s">
        <v>46</v>
      </c>
      <c r="F361" s="4">
        <v>10</v>
      </c>
      <c r="G361" s="110">
        <f t="shared" si="5"/>
        <v>11455.2</v>
      </c>
    </row>
    <row r="362" spans="1:7" ht="25.5" x14ac:dyDescent="0.25">
      <c r="A362" s="108" t="s">
        <v>724</v>
      </c>
      <c r="B362" s="101" t="s">
        <v>742</v>
      </c>
      <c r="C362" s="10">
        <v>2376</v>
      </c>
      <c r="D362" s="90">
        <v>1886.67</v>
      </c>
      <c r="E362" s="3" t="s">
        <v>46</v>
      </c>
      <c r="F362" s="4">
        <v>5</v>
      </c>
      <c r="G362" s="110">
        <f t="shared" si="5"/>
        <v>9433.35</v>
      </c>
    </row>
    <row r="363" spans="1:7" x14ac:dyDescent="0.25">
      <c r="A363" s="108" t="s">
        <v>725</v>
      </c>
      <c r="B363" s="101" t="s">
        <v>744</v>
      </c>
      <c r="C363" s="10">
        <v>2394</v>
      </c>
      <c r="D363" s="90">
        <v>1568.53</v>
      </c>
      <c r="E363" s="3" t="s">
        <v>46</v>
      </c>
      <c r="F363" s="4">
        <v>5</v>
      </c>
      <c r="G363" s="110">
        <f t="shared" si="5"/>
        <v>7842.65</v>
      </c>
    </row>
    <row r="364" spans="1:7" x14ac:dyDescent="0.25">
      <c r="A364" s="108" t="s">
        <v>727</v>
      </c>
      <c r="B364" s="101" t="s">
        <v>746</v>
      </c>
      <c r="C364" s="10">
        <v>34686</v>
      </c>
      <c r="D364" s="90">
        <v>12.1</v>
      </c>
      <c r="E364" s="3" t="s">
        <v>46</v>
      </c>
      <c r="F364" s="4">
        <v>20</v>
      </c>
      <c r="G364" s="110">
        <f t="shared" si="5"/>
        <v>242</v>
      </c>
    </row>
    <row r="365" spans="1:7" x14ac:dyDescent="0.25">
      <c r="A365" s="108" t="s">
        <v>729</v>
      </c>
      <c r="B365" s="101" t="s">
        <v>748</v>
      </c>
      <c r="C365" s="10">
        <v>34623</v>
      </c>
      <c r="D365" s="90">
        <v>46.08</v>
      </c>
      <c r="E365" s="3" t="s">
        <v>46</v>
      </c>
      <c r="F365" s="4">
        <v>20</v>
      </c>
      <c r="G365" s="110">
        <f t="shared" si="5"/>
        <v>921.6</v>
      </c>
    </row>
    <row r="366" spans="1:7" x14ac:dyDescent="0.25">
      <c r="A366" s="108" t="s">
        <v>731</v>
      </c>
      <c r="B366" s="101" t="s">
        <v>750</v>
      </c>
      <c r="C366" s="10">
        <v>34628</v>
      </c>
      <c r="D366" s="90">
        <v>66</v>
      </c>
      <c r="E366" s="3" t="s">
        <v>46</v>
      </c>
      <c r="F366" s="4">
        <v>10</v>
      </c>
      <c r="G366" s="110">
        <f t="shared" si="5"/>
        <v>660</v>
      </c>
    </row>
    <row r="367" spans="1:7" x14ac:dyDescent="0.25">
      <c r="A367" s="108" t="s">
        <v>733</v>
      </c>
      <c r="B367" s="101" t="s">
        <v>752</v>
      </c>
      <c r="C367" s="10">
        <v>34616</v>
      </c>
      <c r="D367" s="90">
        <v>46.8</v>
      </c>
      <c r="E367" s="3" t="s">
        <v>46</v>
      </c>
      <c r="F367" s="4">
        <v>20</v>
      </c>
      <c r="G367" s="110">
        <f t="shared" si="5"/>
        <v>936</v>
      </c>
    </row>
    <row r="368" spans="1:7" x14ac:dyDescent="0.25">
      <c r="A368" s="108" t="s">
        <v>735</v>
      </c>
      <c r="B368" s="101" t="s">
        <v>754</v>
      </c>
      <c r="C368" s="10">
        <v>34653</v>
      </c>
      <c r="D368" s="90">
        <v>8.16</v>
      </c>
      <c r="E368" s="3" t="s">
        <v>46</v>
      </c>
      <c r="F368" s="4">
        <v>5</v>
      </c>
      <c r="G368" s="110">
        <f t="shared" si="5"/>
        <v>40.799999999999997</v>
      </c>
    </row>
    <row r="369" spans="1:7" x14ac:dyDescent="0.25">
      <c r="A369" s="108" t="s">
        <v>737</v>
      </c>
      <c r="B369" s="101" t="s">
        <v>756</v>
      </c>
      <c r="C369" s="10">
        <v>34688</v>
      </c>
      <c r="D369" s="90">
        <v>14.79</v>
      </c>
      <c r="E369" s="3" t="s">
        <v>46</v>
      </c>
      <c r="F369" s="4">
        <v>20</v>
      </c>
      <c r="G369" s="110">
        <f t="shared" si="5"/>
        <v>295.8</v>
      </c>
    </row>
    <row r="370" spans="1:7" x14ac:dyDescent="0.25">
      <c r="A370" s="108" t="s">
        <v>739</v>
      </c>
      <c r="B370" s="101" t="s">
        <v>758</v>
      </c>
      <c r="C370" s="10">
        <v>34714</v>
      </c>
      <c r="D370" s="90">
        <v>68.489999999999995</v>
      </c>
      <c r="E370" s="3" t="s">
        <v>46</v>
      </c>
      <c r="F370" s="4">
        <v>20</v>
      </c>
      <c r="G370" s="110">
        <f t="shared" si="5"/>
        <v>1369.8</v>
      </c>
    </row>
    <row r="371" spans="1:7" x14ac:dyDescent="0.25">
      <c r="A371" s="108" t="s">
        <v>741</v>
      </c>
      <c r="B371" s="101" t="s">
        <v>760</v>
      </c>
      <c r="C371" s="10">
        <v>34709</v>
      </c>
      <c r="D371" s="90">
        <v>57.33</v>
      </c>
      <c r="E371" s="3" t="s">
        <v>46</v>
      </c>
      <c r="F371" s="4">
        <v>200</v>
      </c>
      <c r="G371" s="110">
        <f t="shared" si="5"/>
        <v>11466</v>
      </c>
    </row>
    <row r="372" spans="1:7" x14ac:dyDescent="0.25">
      <c r="A372" s="108" t="s">
        <v>743</v>
      </c>
      <c r="B372" s="101" t="s">
        <v>762</v>
      </c>
      <c r="C372" s="10">
        <v>2388</v>
      </c>
      <c r="D372" s="90">
        <v>56.91</v>
      </c>
      <c r="E372" s="3" t="s">
        <v>46</v>
      </c>
      <c r="F372" s="4">
        <v>200</v>
      </c>
      <c r="G372" s="110">
        <f t="shared" si="5"/>
        <v>11382</v>
      </c>
    </row>
    <row r="373" spans="1:7" x14ac:dyDescent="0.25">
      <c r="A373" s="108" t="s">
        <v>745</v>
      </c>
      <c r="B373" s="101" t="s">
        <v>764</v>
      </c>
      <c r="C373" s="10">
        <v>34606</v>
      </c>
      <c r="D373" s="90">
        <v>87.3</v>
      </c>
      <c r="E373" s="3" t="s">
        <v>46</v>
      </c>
      <c r="F373" s="4">
        <v>20</v>
      </c>
      <c r="G373" s="110">
        <f t="shared" si="5"/>
        <v>1746</v>
      </c>
    </row>
    <row r="374" spans="1:7" ht="25.5" x14ac:dyDescent="0.25">
      <c r="A374" s="108" t="s">
        <v>747</v>
      </c>
      <c r="B374" s="101" t="s">
        <v>766</v>
      </c>
      <c r="C374" s="10">
        <v>2370</v>
      </c>
      <c r="D374" s="90">
        <v>1.76</v>
      </c>
      <c r="E374" s="3" t="s">
        <v>46</v>
      </c>
      <c r="F374" s="4">
        <v>200</v>
      </c>
      <c r="G374" s="110">
        <f t="shared" si="5"/>
        <v>352</v>
      </c>
    </row>
    <row r="375" spans="1:7" ht="25.5" x14ac:dyDescent="0.25">
      <c r="A375" s="108" t="s">
        <v>749</v>
      </c>
      <c r="B375" s="101" t="s">
        <v>768</v>
      </c>
      <c r="C375" s="10">
        <v>2386</v>
      </c>
      <c r="D375" s="90">
        <v>2.95</v>
      </c>
      <c r="E375" s="3" t="s">
        <v>46</v>
      </c>
      <c r="F375" s="4">
        <v>20</v>
      </c>
      <c r="G375" s="110">
        <f t="shared" si="5"/>
        <v>59</v>
      </c>
    </row>
    <row r="376" spans="1:7" ht="25.5" x14ac:dyDescent="0.25">
      <c r="A376" s="108" t="s">
        <v>751</v>
      </c>
      <c r="B376" s="101" t="s">
        <v>770</v>
      </c>
      <c r="C376" s="10">
        <v>34689</v>
      </c>
      <c r="D376" s="90">
        <v>4.63</v>
      </c>
      <c r="E376" s="3" t="s">
        <v>46</v>
      </c>
      <c r="F376" s="4">
        <v>10</v>
      </c>
      <c r="G376" s="110">
        <f t="shared" si="5"/>
        <v>46.3</v>
      </c>
    </row>
    <row r="377" spans="1:7" ht="25.5" x14ac:dyDescent="0.25">
      <c r="A377" s="108" t="s">
        <v>753</v>
      </c>
      <c r="B377" s="101" t="s">
        <v>772</v>
      </c>
      <c r="C377" s="10">
        <v>2392</v>
      </c>
      <c r="D377" s="90">
        <v>11.83</v>
      </c>
      <c r="E377" s="3" t="s">
        <v>46</v>
      </c>
      <c r="F377" s="4">
        <v>200</v>
      </c>
      <c r="G377" s="110">
        <f t="shared" si="5"/>
        <v>2366</v>
      </c>
    </row>
    <row r="378" spans="1:7" ht="25.5" x14ac:dyDescent="0.25">
      <c r="A378" s="108" t="s">
        <v>755</v>
      </c>
      <c r="B378" s="101" t="s">
        <v>774</v>
      </c>
      <c r="C378" s="10">
        <v>2373</v>
      </c>
      <c r="D378" s="90">
        <v>16.66</v>
      </c>
      <c r="E378" s="3" t="s">
        <v>46</v>
      </c>
      <c r="F378" s="4">
        <v>20</v>
      </c>
      <c r="G378" s="110">
        <f t="shared" si="5"/>
        <v>333.2</v>
      </c>
    </row>
    <row r="379" spans="1:7" x14ac:dyDescent="0.25">
      <c r="A379" s="108" t="s">
        <v>757</v>
      </c>
      <c r="B379" s="101" t="s">
        <v>777</v>
      </c>
      <c r="C379" s="10" t="s">
        <v>2013</v>
      </c>
      <c r="D379" s="90">
        <v>530.80999999999995</v>
      </c>
      <c r="E379" s="3" t="s">
        <v>46</v>
      </c>
      <c r="F379" s="4">
        <v>3</v>
      </c>
      <c r="G379" s="110">
        <f t="shared" si="5"/>
        <v>1592.43</v>
      </c>
    </row>
    <row r="380" spans="1:7" x14ac:dyDescent="0.25">
      <c r="A380" s="108" t="s">
        <v>759</v>
      </c>
      <c r="B380" s="101" t="s">
        <v>784</v>
      </c>
      <c r="C380" s="10">
        <v>1370</v>
      </c>
      <c r="D380" s="90">
        <v>66.8</v>
      </c>
      <c r="E380" s="3" t="s">
        <v>46</v>
      </c>
      <c r="F380" s="4">
        <v>50</v>
      </c>
      <c r="G380" s="110">
        <f t="shared" si="5"/>
        <v>3340</v>
      </c>
    </row>
    <row r="381" spans="1:7" x14ac:dyDescent="0.25">
      <c r="A381" s="108" t="s">
        <v>761</v>
      </c>
      <c r="B381" s="101" t="s">
        <v>786</v>
      </c>
      <c r="C381" s="10" t="s">
        <v>2013</v>
      </c>
      <c r="D381" s="90">
        <v>42.06</v>
      </c>
      <c r="E381" s="3" t="s">
        <v>2</v>
      </c>
      <c r="F381" s="4">
        <v>300</v>
      </c>
      <c r="G381" s="110">
        <f t="shared" si="5"/>
        <v>12618</v>
      </c>
    </row>
    <row r="382" spans="1:7" x14ac:dyDescent="0.25">
      <c r="A382" s="108" t="s">
        <v>763</v>
      </c>
      <c r="B382" s="101" t="s">
        <v>788</v>
      </c>
      <c r="C382" s="10" t="s">
        <v>2013</v>
      </c>
      <c r="D382" s="90">
        <v>44.45</v>
      </c>
      <c r="E382" s="3" t="s">
        <v>2</v>
      </c>
      <c r="F382" s="4">
        <v>300</v>
      </c>
      <c r="G382" s="110">
        <f t="shared" si="5"/>
        <v>13335</v>
      </c>
    </row>
    <row r="383" spans="1:7" x14ac:dyDescent="0.25">
      <c r="A383" s="108" t="s">
        <v>765</v>
      </c>
      <c r="B383" s="101" t="s">
        <v>790</v>
      </c>
      <c r="C383" s="10" t="s">
        <v>2013</v>
      </c>
      <c r="D383" s="90">
        <v>43.53</v>
      </c>
      <c r="E383" s="3" t="s">
        <v>2</v>
      </c>
      <c r="F383" s="4">
        <v>300</v>
      </c>
      <c r="G383" s="110">
        <f t="shared" si="5"/>
        <v>13059</v>
      </c>
    </row>
    <row r="384" spans="1:7" x14ac:dyDescent="0.25">
      <c r="A384" s="108" t="s">
        <v>767</v>
      </c>
      <c r="B384" s="101" t="s">
        <v>792</v>
      </c>
      <c r="C384" s="10" t="s">
        <v>2013</v>
      </c>
      <c r="D384" s="90">
        <v>63.46</v>
      </c>
      <c r="E384" s="3" t="s">
        <v>2</v>
      </c>
      <c r="F384" s="4">
        <v>300</v>
      </c>
      <c r="G384" s="110">
        <f t="shared" si="5"/>
        <v>19038</v>
      </c>
    </row>
    <row r="385" spans="1:7" ht="25.5" x14ac:dyDescent="0.25">
      <c r="A385" s="108" t="s">
        <v>769</v>
      </c>
      <c r="B385" s="101" t="s">
        <v>796</v>
      </c>
      <c r="C385" s="10">
        <v>11002</v>
      </c>
      <c r="D385" s="90">
        <v>14.9</v>
      </c>
      <c r="E385" s="3" t="s">
        <v>102</v>
      </c>
      <c r="F385" s="4">
        <v>50</v>
      </c>
      <c r="G385" s="110">
        <f t="shared" si="5"/>
        <v>745</v>
      </c>
    </row>
    <row r="386" spans="1:7" x14ac:dyDescent="0.25">
      <c r="A386" s="108" t="s">
        <v>771</v>
      </c>
      <c r="B386" s="101" t="s">
        <v>798</v>
      </c>
      <c r="C386" s="10">
        <v>10999</v>
      </c>
      <c r="D386" s="90">
        <v>14.31</v>
      </c>
      <c r="E386" s="3" t="s">
        <v>53</v>
      </c>
      <c r="F386" s="4">
        <v>50</v>
      </c>
      <c r="G386" s="110">
        <f t="shared" si="5"/>
        <v>715.5</v>
      </c>
    </row>
    <row r="387" spans="1:7" x14ac:dyDescent="0.25">
      <c r="A387" s="108" t="s">
        <v>773</v>
      </c>
      <c r="B387" s="101" t="s">
        <v>800</v>
      </c>
      <c r="C387" s="10">
        <v>2685</v>
      </c>
      <c r="D387" s="90">
        <v>4.3899999999999997</v>
      </c>
      <c r="E387" s="3" t="s">
        <v>2</v>
      </c>
      <c r="F387" s="4">
        <v>20</v>
      </c>
      <c r="G387" s="110">
        <f t="shared" si="5"/>
        <v>87.8</v>
      </c>
    </row>
    <row r="388" spans="1:7" x14ac:dyDescent="0.25">
      <c r="A388" s="108" t="s">
        <v>775</v>
      </c>
      <c r="B388" s="101" t="s">
        <v>802</v>
      </c>
      <c r="C388" s="10">
        <v>2680</v>
      </c>
      <c r="D388" s="90">
        <v>6.42</v>
      </c>
      <c r="E388" s="3" t="s">
        <v>2</v>
      </c>
      <c r="F388" s="4">
        <v>20</v>
      </c>
      <c r="G388" s="110">
        <f t="shared" ref="G388:G451" si="6">TRUNC(F388*D388,2)</f>
        <v>128.4</v>
      </c>
    </row>
    <row r="389" spans="1:7" x14ac:dyDescent="0.25">
      <c r="A389" s="108" t="s">
        <v>776</v>
      </c>
      <c r="B389" s="101" t="s">
        <v>804</v>
      </c>
      <c r="C389" s="10">
        <v>2684</v>
      </c>
      <c r="D389" s="90">
        <v>5.85</v>
      </c>
      <c r="E389" s="3" t="s">
        <v>2</v>
      </c>
      <c r="F389" s="4">
        <v>20</v>
      </c>
      <c r="G389" s="110">
        <f t="shared" si="6"/>
        <v>117</v>
      </c>
    </row>
    <row r="390" spans="1:7" x14ac:dyDescent="0.25">
      <c r="A390" s="108" t="s">
        <v>778</v>
      </c>
      <c r="B390" s="101" t="s">
        <v>806</v>
      </c>
      <c r="C390" s="10">
        <v>2673</v>
      </c>
      <c r="D390" s="90">
        <v>0.37</v>
      </c>
      <c r="E390" s="3" t="s">
        <v>2</v>
      </c>
      <c r="F390" s="4">
        <v>20</v>
      </c>
      <c r="G390" s="110">
        <f t="shared" si="6"/>
        <v>7.4</v>
      </c>
    </row>
    <row r="391" spans="1:7" x14ac:dyDescent="0.25">
      <c r="A391" s="108" t="s">
        <v>779</v>
      </c>
      <c r="B391" s="101" t="s">
        <v>808</v>
      </c>
      <c r="C391" s="10">
        <v>2681</v>
      </c>
      <c r="D391" s="90">
        <v>10.51</v>
      </c>
      <c r="E391" s="3" t="s">
        <v>2</v>
      </c>
      <c r="F391" s="4">
        <v>20</v>
      </c>
      <c r="G391" s="110">
        <f t="shared" si="6"/>
        <v>210.2</v>
      </c>
    </row>
    <row r="392" spans="1:7" x14ac:dyDescent="0.25">
      <c r="A392" s="108" t="s">
        <v>780</v>
      </c>
      <c r="B392" s="101" t="s">
        <v>810</v>
      </c>
      <c r="C392" s="10">
        <v>2682</v>
      </c>
      <c r="D392" s="90">
        <v>15.33</v>
      </c>
      <c r="E392" s="3" t="s">
        <v>2</v>
      </c>
      <c r="F392" s="4">
        <v>20</v>
      </c>
      <c r="G392" s="110">
        <f t="shared" si="6"/>
        <v>306.60000000000002</v>
      </c>
    </row>
    <row r="393" spans="1:7" x14ac:dyDescent="0.25">
      <c r="A393" s="108" t="s">
        <v>781</v>
      </c>
      <c r="B393" s="101" t="s">
        <v>812</v>
      </c>
      <c r="C393" s="10">
        <v>2686</v>
      </c>
      <c r="D393" s="90">
        <v>19.23</v>
      </c>
      <c r="E393" s="3" t="s">
        <v>2</v>
      </c>
      <c r="F393" s="4">
        <v>20</v>
      </c>
      <c r="G393" s="110">
        <f t="shared" si="6"/>
        <v>384.6</v>
      </c>
    </row>
    <row r="394" spans="1:7" x14ac:dyDescent="0.25">
      <c r="A394" s="108" t="s">
        <v>782</v>
      </c>
      <c r="B394" s="101" t="s">
        <v>814</v>
      </c>
      <c r="C394" s="10">
        <v>2674</v>
      </c>
      <c r="D394" s="90">
        <v>2.8</v>
      </c>
      <c r="E394" s="3" t="s">
        <v>2</v>
      </c>
      <c r="F394" s="4">
        <v>20</v>
      </c>
      <c r="G394" s="110">
        <f t="shared" si="6"/>
        <v>56</v>
      </c>
    </row>
    <row r="395" spans="1:7" x14ac:dyDescent="0.25">
      <c r="A395" s="108" t="s">
        <v>783</v>
      </c>
      <c r="B395" s="101" t="s">
        <v>816</v>
      </c>
      <c r="C395" s="10">
        <v>2683</v>
      </c>
      <c r="D395" s="90">
        <v>30.3</v>
      </c>
      <c r="E395" s="3" t="s">
        <v>2</v>
      </c>
      <c r="F395" s="4">
        <v>20</v>
      </c>
      <c r="G395" s="110">
        <f t="shared" si="6"/>
        <v>606</v>
      </c>
    </row>
    <row r="396" spans="1:7" x14ac:dyDescent="0.25">
      <c r="A396" s="108" t="s">
        <v>785</v>
      </c>
      <c r="B396" s="101" t="s">
        <v>818</v>
      </c>
      <c r="C396" s="10">
        <v>2676</v>
      </c>
      <c r="D396" s="90">
        <v>1.31</v>
      </c>
      <c r="E396" s="3" t="s">
        <v>2</v>
      </c>
      <c r="F396" s="4">
        <v>50</v>
      </c>
      <c r="G396" s="110">
        <f t="shared" si="6"/>
        <v>65.5</v>
      </c>
    </row>
    <row r="397" spans="1:7" x14ac:dyDescent="0.25">
      <c r="A397" s="108" t="s">
        <v>787</v>
      </c>
      <c r="B397" s="101" t="s">
        <v>820</v>
      </c>
      <c r="C397" s="10">
        <v>2678</v>
      </c>
      <c r="D397" s="90">
        <v>1.63</v>
      </c>
      <c r="E397" s="3" t="s">
        <v>2</v>
      </c>
      <c r="F397" s="4">
        <v>50</v>
      </c>
      <c r="G397" s="110">
        <f t="shared" si="6"/>
        <v>81.5</v>
      </c>
    </row>
    <row r="398" spans="1:7" x14ac:dyDescent="0.25">
      <c r="A398" s="108" t="s">
        <v>789</v>
      </c>
      <c r="B398" s="101" t="s">
        <v>822</v>
      </c>
      <c r="C398" s="10">
        <v>2679</v>
      </c>
      <c r="D398" s="90">
        <v>2.5299999999999998</v>
      </c>
      <c r="E398" s="3" t="s">
        <v>2</v>
      </c>
      <c r="F398" s="4">
        <v>50</v>
      </c>
      <c r="G398" s="110">
        <f t="shared" si="6"/>
        <v>126.5</v>
      </c>
    </row>
    <row r="399" spans="1:7" x14ac:dyDescent="0.25">
      <c r="A399" s="108" t="s">
        <v>791</v>
      </c>
      <c r="B399" s="101" t="s">
        <v>824</v>
      </c>
      <c r="C399" s="10">
        <v>12070</v>
      </c>
      <c r="D399" s="90">
        <v>3.52</v>
      </c>
      <c r="E399" s="3" t="s">
        <v>2</v>
      </c>
      <c r="F399" s="4">
        <v>50</v>
      </c>
      <c r="G399" s="110">
        <f t="shared" si="6"/>
        <v>176</v>
      </c>
    </row>
    <row r="400" spans="1:7" x14ac:dyDescent="0.25">
      <c r="A400" s="108" t="s">
        <v>793</v>
      </c>
      <c r="B400" s="101" t="s">
        <v>826</v>
      </c>
      <c r="C400" s="10">
        <v>2675</v>
      </c>
      <c r="D400" s="90">
        <v>4.59</v>
      </c>
      <c r="E400" s="3" t="s">
        <v>2</v>
      </c>
      <c r="F400" s="4">
        <v>50</v>
      </c>
      <c r="G400" s="110">
        <f t="shared" si="6"/>
        <v>229.5</v>
      </c>
    </row>
    <row r="401" spans="1:7" x14ac:dyDescent="0.25">
      <c r="A401" s="108" t="s">
        <v>794</v>
      </c>
      <c r="B401" s="101" t="s">
        <v>828</v>
      </c>
      <c r="C401" s="10">
        <v>12067</v>
      </c>
      <c r="D401" s="90">
        <v>6.21</v>
      </c>
      <c r="E401" s="3" t="s">
        <v>2</v>
      </c>
      <c r="F401" s="4">
        <v>50</v>
      </c>
      <c r="G401" s="110">
        <f t="shared" si="6"/>
        <v>310.5</v>
      </c>
    </row>
    <row r="402" spans="1:7" ht="25.5" x14ac:dyDescent="0.25">
      <c r="A402" s="108" t="s">
        <v>795</v>
      </c>
      <c r="B402" s="101" t="s">
        <v>830</v>
      </c>
      <c r="C402" s="10">
        <v>40401</v>
      </c>
      <c r="D402" s="90">
        <v>1.79</v>
      </c>
      <c r="E402" s="3" t="s">
        <v>2</v>
      </c>
      <c r="F402" s="4">
        <v>20</v>
      </c>
      <c r="G402" s="110">
        <f t="shared" si="6"/>
        <v>35.799999999999997</v>
      </c>
    </row>
    <row r="403" spans="1:7" ht="25.5" x14ac:dyDescent="0.25">
      <c r="A403" s="108" t="s">
        <v>797</v>
      </c>
      <c r="B403" s="101" t="s">
        <v>832</v>
      </c>
      <c r="C403" s="10">
        <v>40402</v>
      </c>
      <c r="D403" s="90">
        <v>2.29</v>
      </c>
      <c r="E403" s="3" t="s">
        <v>2</v>
      </c>
      <c r="F403" s="4">
        <v>20</v>
      </c>
      <c r="G403" s="110">
        <f t="shared" si="6"/>
        <v>45.8</v>
      </c>
    </row>
    <row r="404" spans="1:7" ht="25.5" x14ac:dyDescent="0.25">
      <c r="A404" s="108" t="s">
        <v>799</v>
      </c>
      <c r="B404" s="101" t="s">
        <v>834</v>
      </c>
      <c r="C404" s="10">
        <v>40400</v>
      </c>
      <c r="D404" s="90">
        <v>1.21</v>
      </c>
      <c r="E404" s="3" t="s">
        <v>2</v>
      </c>
      <c r="F404" s="4">
        <v>20</v>
      </c>
      <c r="G404" s="110">
        <f t="shared" si="6"/>
        <v>24.2</v>
      </c>
    </row>
    <row r="405" spans="1:7" ht="38.25" x14ac:dyDescent="0.25">
      <c r="A405" s="108" t="s">
        <v>801</v>
      </c>
      <c r="B405" s="101" t="s">
        <v>836</v>
      </c>
      <c r="C405" s="10">
        <v>2504</v>
      </c>
      <c r="D405" s="90">
        <v>8.9600000000000009</v>
      </c>
      <c r="E405" s="3" t="s">
        <v>2</v>
      </c>
      <c r="F405" s="4">
        <v>20</v>
      </c>
      <c r="G405" s="110">
        <f t="shared" si="6"/>
        <v>179.2</v>
      </c>
    </row>
    <row r="406" spans="1:7" ht="38.25" x14ac:dyDescent="0.25">
      <c r="A406" s="108" t="s">
        <v>803</v>
      </c>
      <c r="B406" s="101" t="s">
        <v>838</v>
      </c>
      <c r="C406" s="10">
        <v>2501</v>
      </c>
      <c r="D406" s="90">
        <v>11.75</v>
      </c>
      <c r="E406" s="3" t="s">
        <v>2</v>
      </c>
      <c r="F406" s="4">
        <v>20</v>
      </c>
      <c r="G406" s="110">
        <f t="shared" si="6"/>
        <v>235</v>
      </c>
    </row>
    <row r="407" spans="1:7" ht="38.25" x14ac:dyDescent="0.25">
      <c r="A407" s="108" t="s">
        <v>805</v>
      </c>
      <c r="B407" s="101" t="s">
        <v>840</v>
      </c>
      <c r="C407" s="10">
        <v>2502</v>
      </c>
      <c r="D407" s="90">
        <v>17.73</v>
      </c>
      <c r="E407" s="3" t="s">
        <v>2</v>
      </c>
      <c r="F407" s="4">
        <v>20</v>
      </c>
      <c r="G407" s="110">
        <f t="shared" si="6"/>
        <v>354.6</v>
      </c>
    </row>
    <row r="408" spans="1:7" ht="38.25" x14ac:dyDescent="0.25">
      <c r="A408" s="108" t="s">
        <v>807</v>
      </c>
      <c r="B408" s="101" t="s">
        <v>842</v>
      </c>
      <c r="C408" s="10">
        <v>2503</v>
      </c>
      <c r="D408" s="90">
        <v>22.83</v>
      </c>
      <c r="E408" s="3" t="s">
        <v>2</v>
      </c>
      <c r="F408" s="4">
        <v>20</v>
      </c>
      <c r="G408" s="110">
        <f t="shared" si="6"/>
        <v>456.6</v>
      </c>
    </row>
    <row r="409" spans="1:7" ht="38.25" x14ac:dyDescent="0.25">
      <c r="A409" s="108" t="s">
        <v>809</v>
      </c>
      <c r="B409" s="101" t="s">
        <v>844</v>
      </c>
      <c r="C409" s="10">
        <v>2500</v>
      </c>
      <c r="D409" s="90">
        <v>30.42</v>
      </c>
      <c r="E409" s="3" t="s">
        <v>2</v>
      </c>
      <c r="F409" s="4">
        <v>20</v>
      </c>
      <c r="G409" s="110">
        <f t="shared" si="6"/>
        <v>608.4</v>
      </c>
    </row>
    <row r="410" spans="1:7" ht="38.25" x14ac:dyDescent="0.25">
      <c r="A410" s="108" t="s">
        <v>811</v>
      </c>
      <c r="B410" s="101" t="s">
        <v>846</v>
      </c>
      <c r="C410" s="10">
        <v>2505</v>
      </c>
      <c r="D410" s="90">
        <v>47.4</v>
      </c>
      <c r="E410" s="3" t="s">
        <v>2</v>
      </c>
      <c r="F410" s="4">
        <v>20</v>
      </c>
      <c r="G410" s="110">
        <f t="shared" si="6"/>
        <v>948</v>
      </c>
    </row>
    <row r="411" spans="1:7" x14ac:dyDescent="0.25">
      <c r="A411" s="108" t="s">
        <v>813</v>
      </c>
      <c r="B411" s="101" t="s">
        <v>848</v>
      </c>
      <c r="C411" s="10">
        <v>12056</v>
      </c>
      <c r="D411" s="90">
        <v>19.149999999999999</v>
      </c>
      <c r="E411" s="3" t="s">
        <v>2</v>
      </c>
      <c r="F411" s="4">
        <v>20</v>
      </c>
      <c r="G411" s="110">
        <f t="shared" si="6"/>
        <v>383</v>
      </c>
    </row>
    <row r="412" spans="1:7" x14ac:dyDescent="0.25">
      <c r="A412" s="108" t="s">
        <v>815</v>
      </c>
      <c r="B412" s="101" t="s">
        <v>850</v>
      </c>
      <c r="C412" s="10">
        <v>12057</v>
      </c>
      <c r="D412" s="90">
        <v>16.27</v>
      </c>
      <c r="E412" s="3" t="s">
        <v>2</v>
      </c>
      <c r="F412" s="4">
        <v>20</v>
      </c>
      <c r="G412" s="110">
        <f t="shared" si="6"/>
        <v>325.39999999999998</v>
      </c>
    </row>
    <row r="413" spans="1:7" x14ac:dyDescent="0.25">
      <c r="A413" s="108" t="s">
        <v>817</v>
      </c>
      <c r="B413" s="101" t="s">
        <v>852</v>
      </c>
      <c r="C413" s="10">
        <v>12058</v>
      </c>
      <c r="D413" s="90">
        <v>10.14</v>
      </c>
      <c r="E413" s="3" t="s">
        <v>2</v>
      </c>
      <c r="F413" s="4">
        <v>20</v>
      </c>
      <c r="G413" s="110">
        <f t="shared" si="6"/>
        <v>202.8</v>
      </c>
    </row>
    <row r="414" spans="1:7" x14ac:dyDescent="0.25">
      <c r="A414" s="108" t="s">
        <v>819</v>
      </c>
      <c r="B414" s="101" t="s">
        <v>854</v>
      </c>
      <c r="C414" s="10">
        <v>12059</v>
      </c>
      <c r="D414" s="90">
        <v>0.95</v>
      </c>
      <c r="E414" s="3" t="s">
        <v>2</v>
      </c>
      <c r="F414" s="4">
        <v>20</v>
      </c>
      <c r="G414" s="110">
        <f t="shared" si="6"/>
        <v>19</v>
      </c>
    </row>
    <row r="415" spans="1:7" x14ac:dyDescent="0.25">
      <c r="A415" s="108" t="s">
        <v>821</v>
      </c>
      <c r="B415" s="101" t="s">
        <v>856</v>
      </c>
      <c r="C415" s="10">
        <v>12060</v>
      </c>
      <c r="D415" s="90">
        <v>42.27</v>
      </c>
      <c r="E415" s="3" t="s">
        <v>2</v>
      </c>
      <c r="F415" s="4">
        <v>20</v>
      </c>
      <c r="G415" s="110">
        <f t="shared" si="6"/>
        <v>845.4</v>
      </c>
    </row>
    <row r="416" spans="1:7" x14ac:dyDescent="0.25">
      <c r="A416" s="108" t="s">
        <v>823</v>
      </c>
      <c r="B416" s="101" t="s">
        <v>858</v>
      </c>
      <c r="C416" s="10">
        <v>12061</v>
      </c>
      <c r="D416" s="90">
        <v>25.81</v>
      </c>
      <c r="E416" s="3" t="s">
        <v>2</v>
      </c>
      <c r="F416" s="4">
        <v>20</v>
      </c>
      <c r="G416" s="110">
        <f t="shared" si="6"/>
        <v>516.20000000000005</v>
      </c>
    </row>
    <row r="417" spans="1:7" x14ac:dyDescent="0.25">
      <c r="A417" s="108" t="s">
        <v>825</v>
      </c>
      <c r="B417" s="101" t="s">
        <v>860</v>
      </c>
      <c r="C417" s="10">
        <v>12062</v>
      </c>
      <c r="D417" s="90">
        <v>47.6</v>
      </c>
      <c r="E417" s="3" t="s">
        <v>2</v>
      </c>
      <c r="F417" s="4">
        <v>20</v>
      </c>
      <c r="G417" s="110">
        <f t="shared" si="6"/>
        <v>952</v>
      </c>
    </row>
    <row r="418" spans="1:7" ht="25.5" x14ac:dyDescent="0.25">
      <c r="A418" s="108" t="s">
        <v>827</v>
      </c>
      <c r="B418" s="101" t="s">
        <v>862</v>
      </c>
      <c r="C418" s="10">
        <v>21137</v>
      </c>
      <c r="D418" s="90">
        <v>8.27</v>
      </c>
      <c r="E418" s="3" t="s">
        <v>2</v>
      </c>
      <c r="F418" s="4">
        <v>20</v>
      </c>
      <c r="G418" s="110">
        <f t="shared" si="6"/>
        <v>165.4</v>
      </c>
    </row>
    <row r="419" spans="1:7" x14ac:dyDescent="0.25">
      <c r="A419" s="108" t="s">
        <v>829</v>
      </c>
      <c r="B419" s="101" t="s">
        <v>864</v>
      </c>
      <c r="C419" s="10">
        <v>2687</v>
      </c>
      <c r="D419" s="90">
        <v>1.1399999999999999</v>
      </c>
      <c r="E419" s="3" t="s">
        <v>2</v>
      </c>
      <c r="F419" s="4">
        <v>20</v>
      </c>
      <c r="G419" s="110">
        <f t="shared" si="6"/>
        <v>22.8</v>
      </c>
    </row>
    <row r="420" spans="1:7" x14ac:dyDescent="0.25">
      <c r="A420" s="108" t="s">
        <v>831</v>
      </c>
      <c r="B420" s="101" t="s">
        <v>866</v>
      </c>
      <c r="C420" s="10">
        <v>2689</v>
      </c>
      <c r="D420" s="90">
        <v>1.35</v>
      </c>
      <c r="E420" s="3" t="s">
        <v>2</v>
      </c>
      <c r="F420" s="4">
        <v>20</v>
      </c>
      <c r="G420" s="110">
        <f t="shared" si="6"/>
        <v>27</v>
      </c>
    </row>
    <row r="421" spans="1:7" x14ac:dyDescent="0.25">
      <c r="A421" s="108" t="s">
        <v>833</v>
      </c>
      <c r="B421" s="101" t="s">
        <v>868</v>
      </c>
      <c r="C421" s="10">
        <v>2688</v>
      </c>
      <c r="D421" s="90">
        <v>1.47</v>
      </c>
      <c r="E421" s="3" t="s">
        <v>2</v>
      </c>
      <c r="F421" s="4">
        <v>20</v>
      </c>
      <c r="G421" s="110">
        <f t="shared" si="6"/>
        <v>29.4</v>
      </c>
    </row>
    <row r="422" spans="1:7" x14ac:dyDescent="0.25">
      <c r="A422" s="108" t="s">
        <v>835</v>
      </c>
      <c r="B422" s="101" t="s">
        <v>870</v>
      </c>
      <c r="C422" s="10">
        <v>2690</v>
      </c>
      <c r="D422" s="90">
        <v>2.52</v>
      </c>
      <c r="E422" s="3" t="s">
        <v>2</v>
      </c>
      <c r="F422" s="4">
        <v>20</v>
      </c>
      <c r="G422" s="110">
        <f t="shared" si="6"/>
        <v>50.4</v>
      </c>
    </row>
    <row r="423" spans="1:7" ht="25.5" x14ac:dyDescent="0.25">
      <c r="A423" s="108" t="s">
        <v>837</v>
      </c>
      <c r="B423" s="101" t="s">
        <v>872</v>
      </c>
      <c r="C423" s="10">
        <v>39243</v>
      </c>
      <c r="D423" s="90">
        <v>1.66</v>
      </c>
      <c r="E423" s="3" t="s">
        <v>2</v>
      </c>
      <c r="F423" s="4">
        <v>20</v>
      </c>
      <c r="G423" s="110">
        <f t="shared" si="6"/>
        <v>33.200000000000003</v>
      </c>
    </row>
    <row r="424" spans="1:7" ht="25.5" x14ac:dyDescent="0.25">
      <c r="A424" s="108" t="s">
        <v>839</v>
      </c>
      <c r="B424" s="101" t="s">
        <v>874</v>
      </c>
      <c r="C424" s="10">
        <v>39244</v>
      </c>
      <c r="D424" s="90">
        <v>2.25</v>
      </c>
      <c r="E424" s="3" t="s">
        <v>2</v>
      </c>
      <c r="F424" s="4">
        <v>20</v>
      </c>
      <c r="G424" s="110">
        <f t="shared" si="6"/>
        <v>45</v>
      </c>
    </row>
    <row r="425" spans="1:7" ht="25.5" x14ac:dyDescent="0.25">
      <c r="A425" s="108" t="s">
        <v>841</v>
      </c>
      <c r="B425" s="101" t="s">
        <v>876</v>
      </c>
      <c r="C425" s="10">
        <v>39245</v>
      </c>
      <c r="D425" s="90">
        <v>4.33</v>
      </c>
      <c r="E425" s="3" t="s">
        <v>2</v>
      </c>
      <c r="F425" s="4">
        <v>20</v>
      </c>
      <c r="G425" s="110">
        <f t="shared" si="6"/>
        <v>86.6</v>
      </c>
    </row>
    <row r="426" spans="1:7" x14ac:dyDescent="0.25">
      <c r="A426" s="108" t="s">
        <v>843</v>
      </c>
      <c r="B426" s="101" t="s">
        <v>878</v>
      </c>
      <c r="C426" s="10">
        <v>2684</v>
      </c>
      <c r="D426" s="90">
        <v>5.85</v>
      </c>
      <c r="E426" s="3" t="s">
        <v>102</v>
      </c>
      <c r="F426" s="4">
        <v>50</v>
      </c>
      <c r="G426" s="110">
        <f t="shared" si="6"/>
        <v>292.5</v>
      </c>
    </row>
    <row r="427" spans="1:7" x14ac:dyDescent="0.25">
      <c r="A427" s="108" t="s">
        <v>845</v>
      </c>
      <c r="B427" s="101" t="s">
        <v>880</v>
      </c>
      <c r="C427" s="10">
        <v>2681</v>
      </c>
      <c r="D427" s="90">
        <v>10.51</v>
      </c>
      <c r="E427" s="3" t="s">
        <v>102</v>
      </c>
      <c r="F427" s="4">
        <v>50</v>
      </c>
      <c r="G427" s="110">
        <f t="shared" si="6"/>
        <v>525.5</v>
      </c>
    </row>
    <row r="428" spans="1:7" ht="25.5" x14ac:dyDescent="0.25">
      <c r="A428" s="108" t="s">
        <v>847</v>
      </c>
      <c r="B428" s="101" t="s">
        <v>882</v>
      </c>
      <c r="C428" s="10">
        <v>39255</v>
      </c>
      <c r="D428" s="90">
        <v>12</v>
      </c>
      <c r="E428" s="3" t="s">
        <v>2</v>
      </c>
      <c r="F428" s="4">
        <v>20</v>
      </c>
      <c r="G428" s="110">
        <f t="shared" si="6"/>
        <v>240</v>
      </c>
    </row>
    <row r="429" spans="1:7" ht="25.5" x14ac:dyDescent="0.25">
      <c r="A429" s="108" t="s">
        <v>849</v>
      </c>
      <c r="B429" s="101" t="s">
        <v>884</v>
      </c>
      <c r="C429" s="10">
        <v>39254</v>
      </c>
      <c r="D429" s="90">
        <v>1.08</v>
      </c>
      <c r="E429" s="3" t="s">
        <v>2</v>
      </c>
      <c r="F429" s="4">
        <v>20</v>
      </c>
      <c r="G429" s="110">
        <f t="shared" si="6"/>
        <v>21.6</v>
      </c>
    </row>
    <row r="430" spans="1:7" ht="25.5" x14ac:dyDescent="0.25">
      <c r="A430" s="108" t="s">
        <v>851</v>
      </c>
      <c r="B430" s="101" t="s">
        <v>886</v>
      </c>
      <c r="C430" s="10">
        <v>39253</v>
      </c>
      <c r="D430" s="90">
        <v>8.26</v>
      </c>
      <c r="E430" s="3" t="s">
        <v>2</v>
      </c>
      <c r="F430" s="4">
        <v>20</v>
      </c>
      <c r="G430" s="110">
        <f t="shared" si="6"/>
        <v>165.2</v>
      </c>
    </row>
    <row r="431" spans="1:7" ht="38.25" x14ac:dyDescent="0.25">
      <c r="A431" s="108" t="s">
        <v>853</v>
      </c>
      <c r="B431" s="101" t="s">
        <v>888</v>
      </c>
      <c r="C431" s="10">
        <v>2446</v>
      </c>
      <c r="D431" s="90">
        <v>4.46</v>
      </c>
      <c r="E431" s="3" t="s">
        <v>2</v>
      </c>
      <c r="F431" s="4">
        <v>20</v>
      </c>
      <c r="G431" s="110">
        <f t="shared" si="6"/>
        <v>89.2</v>
      </c>
    </row>
    <row r="432" spans="1:7" ht="38.25" x14ac:dyDescent="0.25">
      <c r="A432" s="108" t="s">
        <v>855</v>
      </c>
      <c r="B432" s="101" t="s">
        <v>890</v>
      </c>
      <c r="C432" s="10">
        <v>2442</v>
      </c>
      <c r="D432" s="90">
        <v>6.25</v>
      </c>
      <c r="E432" s="3" t="s">
        <v>2</v>
      </c>
      <c r="F432" s="4">
        <v>20</v>
      </c>
      <c r="G432" s="110">
        <f t="shared" si="6"/>
        <v>125</v>
      </c>
    </row>
    <row r="433" spans="1:7" ht="38.25" x14ac:dyDescent="0.25">
      <c r="A433" s="108" t="s">
        <v>857</v>
      </c>
      <c r="B433" s="101" t="s">
        <v>892</v>
      </c>
      <c r="C433" s="10">
        <v>39246</v>
      </c>
      <c r="D433" s="90">
        <v>3.1</v>
      </c>
      <c r="E433" s="3" t="s">
        <v>2</v>
      </c>
      <c r="F433" s="4">
        <v>20</v>
      </c>
      <c r="G433" s="110">
        <f t="shared" si="6"/>
        <v>62</v>
      </c>
    </row>
    <row r="434" spans="1:7" ht="38.25" x14ac:dyDescent="0.25">
      <c r="A434" s="108" t="s">
        <v>859</v>
      </c>
      <c r="B434" s="101" t="s">
        <v>894</v>
      </c>
      <c r="C434" s="10">
        <v>39247</v>
      </c>
      <c r="D434" s="90">
        <v>2.7</v>
      </c>
      <c r="E434" s="3" t="s">
        <v>2</v>
      </c>
      <c r="F434" s="4">
        <v>20</v>
      </c>
      <c r="G434" s="110">
        <f t="shared" si="6"/>
        <v>54</v>
      </c>
    </row>
    <row r="435" spans="1:7" ht="38.25" x14ac:dyDescent="0.25">
      <c r="A435" s="108" t="s">
        <v>861</v>
      </c>
      <c r="B435" s="101" t="s">
        <v>896</v>
      </c>
      <c r="C435" s="10">
        <v>39248</v>
      </c>
      <c r="D435" s="90">
        <v>8.7100000000000009</v>
      </c>
      <c r="E435" s="3" t="s">
        <v>2</v>
      </c>
      <c r="F435" s="4">
        <v>20</v>
      </c>
      <c r="G435" s="110">
        <f t="shared" si="6"/>
        <v>174.2</v>
      </c>
    </row>
    <row r="436" spans="1:7" x14ac:dyDescent="0.25">
      <c r="A436" s="108" t="s">
        <v>863</v>
      </c>
      <c r="B436" s="101" t="s">
        <v>898</v>
      </c>
      <c r="C436" s="10">
        <v>11683</v>
      </c>
      <c r="D436" s="90">
        <v>23.82</v>
      </c>
      <c r="E436" s="3" t="s">
        <v>46</v>
      </c>
      <c r="F436" s="4">
        <v>30</v>
      </c>
      <c r="G436" s="110">
        <f t="shared" si="6"/>
        <v>714.6</v>
      </c>
    </row>
    <row r="437" spans="1:7" x14ac:dyDescent="0.25">
      <c r="A437" s="108" t="s">
        <v>865</v>
      </c>
      <c r="B437" s="101" t="s">
        <v>900</v>
      </c>
      <c r="C437" s="10">
        <v>11681</v>
      </c>
      <c r="D437" s="90">
        <v>3.55</v>
      </c>
      <c r="E437" s="3" t="s">
        <v>46</v>
      </c>
      <c r="F437" s="4">
        <v>30</v>
      </c>
      <c r="G437" s="110">
        <f t="shared" si="6"/>
        <v>106.5</v>
      </c>
    </row>
    <row r="438" spans="1:7" x14ac:dyDescent="0.25">
      <c r="A438" s="108" t="s">
        <v>867</v>
      </c>
      <c r="B438" s="101" t="s">
        <v>902</v>
      </c>
      <c r="C438" s="10">
        <v>20965</v>
      </c>
      <c r="D438" s="90">
        <v>36.369999999999997</v>
      </c>
      <c r="E438" s="3" t="s">
        <v>46</v>
      </c>
      <c r="F438" s="4">
        <v>10</v>
      </c>
      <c r="G438" s="110">
        <f t="shared" si="6"/>
        <v>363.7</v>
      </c>
    </row>
    <row r="439" spans="1:7" ht="25.5" x14ac:dyDescent="0.25">
      <c r="A439" s="108" t="s">
        <v>869</v>
      </c>
      <c r="B439" s="101" t="s">
        <v>904</v>
      </c>
      <c r="C439" s="10">
        <v>37554</v>
      </c>
      <c r="D439" s="90">
        <v>118.08</v>
      </c>
      <c r="E439" s="3" t="s">
        <v>46</v>
      </c>
      <c r="F439" s="4">
        <v>5</v>
      </c>
      <c r="G439" s="110">
        <f t="shared" si="6"/>
        <v>590.4</v>
      </c>
    </row>
    <row r="440" spans="1:7" ht="25.5" x14ac:dyDescent="0.25">
      <c r="A440" s="108" t="s">
        <v>871</v>
      </c>
      <c r="B440" s="101" t="s">
        <v>906</v>
      </c>
      <c r="C440" s="10">
        <v>37555</v>
      </c>
      <c r="D440" s="90">
        <v>143.63999999999999</v>
      </c>
      <c r="E440" s="3" t="s">
        <v>46</v>
      </c>
      <c r="F440" s="4">
        <v>5</v>
      </c>
      <c r="G440" s="110">
        <f t="shared" si="6"/>
        <v>718.2</v>
      </c>
    </row>
    <row r="441" spans="1:7" ht="25.5" x14ac:dyDescent="0.25">
      <c r="A441" s="108" t="s">
        <v>873</v>
      </c>
      <c r="B441" s="101" t="s">
        <v>908</v>
      </c>
      <c r="C441" s="10">
        <v>38091</v>
      </c>
      <c r="D441" s="90">
        <v>1.83</v>
      </c>
      <c r="E441" s="3" t="s">
        <v>46</v>
      </c>
      <c r="F441" s="4">
        <v>100</v>
      </c>
      <c r="G441" s="110">
        <f t="shared" si="6"/>
        <v>183</v>
      </c>
    </row>
    <row r="442" spans="1:7" ht="25.5" x14ac:dyDescent="0.25">
      <c r="A442" s="108" t="s">
        <v>875</v>
      </c>
      <c r="B442" s="101" t="s">
        <v>910</v>
      </c>
      <c r="C442" s="10">
        <v>38095</v>
      </c>
      <c r="D442" s="90">
        <v>3.89</v>
      </c>
      <c r="E442" s="3" t="s">
        <v>46</v>
      </c>
      <c r="F442" s="4">
        <v>100</v>
      </c>
      <c r="G442" s="110">
        <f t="shared" si="6"/>
        <v>389</v>
      </c>
    </row>
    <row r="443" spans="1:7" ht="25.5" x14ac:dyDescent="0.25">
      <c r="A443" s="108" t="s">
        <v>877</v>
      </c>
      <c r="B443" s="101" t="s">
        <v>912</v>
      </c>
      <c r="C443" s="10">
        <v>38092</v>
      </c>
      <c r="D443" s="90">
        <v>1.74</v>
      </c>
      <c r="E443" s="3" t="s">
        <v>46</v>
      </c>
      <c r="F443" s="4">
        <v>100</v>
      </c>
      <c r="G443" s="110">
        <f t="shared" si="6"/>
        <v>174</v>
      </c>
    </row>
    <row r="444" spans="1:7" ht="25.5" x14ac:dyDescent="0.25">
      <c r="A444" s="108" t="s">
        <v>879</v>
      </c>
      <c r="B444" s="101" t="s">
        <v>914</v>
      </c>
      <c r="C444" s="10">
        <v>38093</v>
      </c>
      <c r="D444" s="90">
        <v>1.8</v>
      </c>
      <c r="E444" s="3" t="s">
        <v>46</v>
      </c>
      <c r="F444" s="4">
        <v>100</v>
      </c>
      <c r="G444" s="110">
        <f t="shared" si="6"/>
        <v>180</v>
      </c>
    </row>
    <row r="445" spans="1:7" ht="25.5" x14ac:dyDescent="0.25">
      <c r="A445" s="108" t="s">
        <v>881</v>
      </c>
      <c r="B445" s="101" t="s">
        <v>916</v>
      </c>
      <c r="C445" s="10">
        <v>38096</v>
      </c>
      <c r="D445" s="90">
        <v>4.18</v>
      </c>
      <c r="E445" s="3" t="s">
        <v>46</v>
      </c>
      <c r="F445" s="4">
        <v>100</v>
      </c>
      <c r="G445" s="110">
        <f t="shared" si="6"/>
        <v>418</v>
      </c>
    </row>
    <row r="446" spans="1:7" ht="25.5" x14ac:dyDescent="0.25">
      <c r="A446" s="108" t="s">
        <v>883</v>
      </c>
      <c r="B446" s="101" t="s">
        <v>918</v>
      </c>
      <c r="C446" s="10">
        <v>38094</v>
      </c>
      <c r="D446" s="90">
        <v>2.2000000000000002</v>
      </c>
      <c r="E446" s="3" t="s">
        <v>46</v>
      </c>
      <c r="F446" s="4">
        <v>100</v>
      </c>
      <c r="G446" s="110">
        <f t="shared" si="6"/>
        <v>220</v>
      </c>
    </row>
    <row r="447" spans="1:7" ht="25.5" x14ac:dyDescent="0.25">
      <c r="A447" s="108" t="s">
        <v>885</v>
      </c>
      <c r="B447" s="101" t="s">
        <v>920</v>
      </c>
      <c r="C447" s="10">
        <v>38097</v>
      </c>
      <c r="D447" s="90">
        <v>4.49</v>
      </c>
      <c r="E447" s="3" t="s">
        <v>46</v>
      </c>
      <c r="F447" s="4">
        <v>100</v>
      </c>
      <c r="G447" s="110">
        <f t="shared" si="6"/>
        <v>449</v>
      </c>
    </row>
    <row r="448" spans="1:7" ht="25.5" x14ac:dyDescent="0.25">
      <c r="A448" s="108" t="s">
        <v>887</v>
      </c>
      <c r="B448" s="101" t="s">
        <v>922</v>
      </c>
      <c r="C448" s="10">
        <v>38098</v>
      </c>
      <c r="D448" s="90">
        <v>4.49</v>
      </c>
      <c r="E448" s="3" t="s">
        <v>46</v>
      </c>
      <c r="F448" s="4">
        <v>100</v>
      </c>
      <c r="G448" s="110">
        <f t="shared" si="6"/>
        <v>449</v>
      </c>
    </row>
    <row r="449" spans="1:7" x14ac:dyDescent="0.25">
      <c r="A449" s="108" t="s">
        <v>889</v>
      </c>
      <c r="B449" s="218" t="s">
        <v>924</v>
      </c>
      <c r="C449" s="10">
        <v>11186</v>
      </c>
      <c r="D449" s="90">
        <v>208.15</v>
      </c>
      <c r="E449" s="3" t="s">
        <v>3</v>
      </c>
      <c r="F449" s="4">
        <v>100</v>
      </c>
      <c r="G449" s="110">
        <f t="shared" si="6"/>
        <v>20815</v>
      </c>
    </row>
    <row r="450" spans="1:7" x14ac:dyDescent="0.25">
      <c r="A450" s="108" t="s">
        <v>891</v>
      </c>
      <c r="B450" s="101" t="s">
        <v>926</v>
      </c>
      <c r="C450" s="10">
        <v>38134</v>
      </c>
      <c r="D450" s="90">
        <v>8.66</v>
      </c>
      <c r="E450" s="3" t="s">
        <v>2</v>
      </c>
      <c r="F450" s="4">
        <v>100</v>
      </c>
      <c r="G450" s="110">
        <f t="shared" si="6"/>
        <v>866</v>
      </c>
    </row>
    <row r="451" spans="1:7" x14ac:dyDescent="0.25">
      <c r="A451" s="108" t="s">
        <v>893</v>
      </c>
      <c r="B451" s="101" t="s">
        <v>928</v>
      </c>
      <c r="C451" s="10">
        <v>38132</v>
      </c>
      <c r="D451" s="90">
        <v>53.02</v>
      </c>
      <c r="E451" s="3" t="s">
        <v>2</v>
      </c>
      <c r="F451" s="4">
        <v>100</v>
      </c>
      <c r="G451" s="110">
        <f t="shared" si="6"/>
        <v>5302</v>
      </c>
    </row>
    <row r="452" spans="1:7" x14ac:dyDescent="0.25">
      <c r="A452" s="108" t="s">
        <v>895</v>
      </c>
      <c r="B452" s="101" t="s">
        <v>930</v>
      </c>
      <c r="C452" s="10">
        <v>38133</v>
      </c>
      <c r="D452" s="90">
        <v>8.5399999999999991</v>
      </c>
      <c r="E452" s="3" t="s">
        <v>2</v>
      </c>
      <c r="F452" s="4">
        <v>100</v>
      </c>
      <c r="G452" s="110">
        <f t="shared" ref="G452:G515" si="7">TRUNC(F452*D452,2)</f>
        <v>854</v>
      </c>
    </row>
    <row r="453" spans="1:7" ht="25.5" x14ac:dyDescent="0.25">
      <c r="A453" s="108" t="s">
        <v>897</v>
      </c>
      <c r="B453" s="101" t="s">
        <v>932</v>
      </c>
      <c r="C453" s="10">
        <v>938</v>
      </c>
      <c r="D453" s="90">
        <v>1.07</v>
      </c>
      <c r="E453" s="3" t="s">
        <v>2</v>
      </c>
      <c r="F453" s="4">
        <v>100</v>
      </c>
      <c r="G453" s="110">
        <f t="shared" si="7"/>
        <v>107</v>
      </c>
    </row>
    <row r="454" spans="1:7" ht="25.5" x14ac:dyDescent="0.25">
      <c r="A454" s="108" t="s">
        <v>899</v>
      </c>
      <c r="B454" s="101" t="s">
        <v>934</v>
      </c>
      <c r="C454" s="10">
        <v>937</v>
      </c>
      <c r="D454" s="90">
        <v>6.63</v>
      </c>
      <c r="E454" s="3" t="s">
        <v>2</v>
      </c>
      <c r="F454" s="4">
        <v>100</v>
      </c>
      <c r="G454" s="110">
        <f t="shared" si="7"/>
        <v>663</v>
      </c>
    </row>
    <row r="455" spans="1:7" ht="25.5" x14ac:dyDescent="0.25">
      <c r="A455" s="108" t="s">
        <v>901</v>
      </c>
      <c r="B455" s="101" t="s">
        <v>936</v>
      </c>
      <c r="C455" s="10">
        <v>939</v>
      </c>
      <c r="D455" s="90">
        <v>1.71</v>
      </c>
      <c r="E455" s="3" t="s">
        <v>2</v>
      </c>
      <c r="F455" s="4">
        <v>100</v>
      </c>
      <c r="G455" s="110">
        <f t="shared" si="7"/>
        <v>171</v>
      </c>
    </row>
    <row r="456" spans="1:7" ht="25.5" x14ac:dyDescent="0.25">
      <c r="A456" s="108" t="s">
        <v>903</v>
      </c>
      <c r="B456" s="101" t="s">
        <v>938</v>
      </c>
      <c r="C456" s="10">
        <v>944</v>
      </c>
      <c r="D456" s="90">
        <v>2.93</v>
      </c>
      <c r="E456" s="3" t="s">
        <v>2</v>
      </c>
      <c r="F456" s="4">
        <v>100</v>
      </c>
      <c r="G456" s="110">
        <f t="shared" si="7"/>
        <v>293</v>
      </c>
    </row>
    <row r="457" spans="1:7" ht="25.5" x14ac:dyDescent="0.25">
      <c r="A457" s="108" t="s">
        <v>905</v>
      </c>
      <c r="B457" s="101" t="s">
        <v>940</v>
      </c>
      <c r="C457" s="10">
        <v>940</v>
      </c>
      <c r="D457" s="90">
        <v>4.05</v>
      </c>
      <c r="E457" s="3" t="s">
        <v>2</v>
      </c>
      <c r="F457" s="4">
        <v>100</v>
      </c>
      <c r="G457" s="110">
        <f t="shared" si="7"/>
        <v>405</v>
      </c>
    </row>
    <row r="458" spans="1:7" ht="25.5" x14ac:dyDescent="0.25">
      <c r="A458" s="108" t="s">
        <v>907</v>
      </c>
      <c r="B458" s="101" t="s">
        <v>942</v>
      </c>
      <c r="C458" s="10">
        <v>39431</v>
      </c>
      <c r="D458" s="90">
        <v>0.21</v>
      </c>
      <c r="E458" s="3" t="s">
        <v>2</v>
      </c>
      <c r="F458" s="4">
        <v>100</v>
      </c>
      <c r="G458" s="110">
        <f t="shared" si="7"/>
        <v>21</v>
      </c>
    </row>
    <row r="459" spans="1:7" ht="25.5" x14ac:dyDescent="0.25">
      <c r="A459" s="108" t="s">
        <v>909</v>
      </c>
      <c r="B459" s="101" t="s">
        <v>944</v>
      </c>
      <c r="C459" s="10">
        <v>39432</v>
      </c>
      <c r="D459" s="90">
        <v>2.82</v>
      </c>
      <c r="E459" s="3" t="s">
        <v>2</v>
      </c>
      <c r="F459" s="4">
        <v>100</v>
      </c>
      <c r="G459" s="110">
        <f t="shared" si="7"/>
        <v>282</v>
      </c>
    </row>
    <row r="460" spans="1:7" ht="38.25" x14ac:dyDescent="0.25">
      <c r="A460" s="108" t="s">
        <v>911</v>
      </c>
      <c r="B460" s="101" t="s">
        <v>946</v>
      </c>
      <c r="C460" s="10">
        <v>39512</v>
      </c>
      <c r="D460" s="90">
        <v>85.67</v>
      </c>
      <c r="E460" s="3" t="s">
        <v>3</v>
      </c>
      <c r="F460" s="4">
        <v>100</v>
      </c>
      <c r="G460" s="110">
        <f t="shared" si="7"/>
        <v>8567</v>
      </c>
    </row>
    <row r="461" spans="1:7" ht="38.25" x14ac:dyDescent="0.25">
      <c r="A461" s="108" t="s">
        <v>913</v>
      </c>
      <c r="B461" s="101" t="s">
        <v>948</v>
      </c>
      <c r="C461" s="10">
        <v>39511</v>
      </c>
      <c r="D461" s="90">
        <v>93.44</v>
      </c>
      <c r="E461" s="3" t="s">
        <v>3</v>
      </c>
      <c r="F461" s="4">
        <v>100</v>
      </c>
      <c r="G461" s="110">
        <f t="shared" si="7"/>
        <v>9344</v>
      </c>
    </row>
    <row r="462" spans="1:7" ht="38.25" x14ac:dyDescent="0.25">
      <c r="A462" s="108" t="s">
        <v>915</v>
      </c>
      <c r="B462" s="101" t="s">
        <v>950</v>
      </c>
      <c r="C462" s="10">
        <v>39513</v>
      </c>
      <c r="D462" s="90">
        <v>100.23</v>
      </c>
      <c r="E462" s="3" t="s">
        <v>3</v>
      </c>
      <c r="F462" s="4">
        <v>100</v>
      </c>
      <c r="G462" s="110">
        <f t="shared" si="7"/>
        <v>10023</v>
      </c>
    </row>
    <row r="463" spans="1:7" ht="25.5" x14ac:dyDescent="0.25">
      <c r="A463" s="108" t="s">
        <v>917</v>
      </c>
      <c r="B463" s="101" t="s">
        <v>952</v>
      </c>
      <c r="C463" s="10">
        <v>11587</v>
      </c>
      <c r="D463" s="90">
        <v>14.07</v>
      </c>
      <c r="E463" s="3" t="s">
        <v>3</v>
      </c>
      <c r="F463" s="4">
        <v>100</v>
      </c>
      <c r="G463" s="110">
        <f t="shared" si="7"/>
        <v>1407</v>
      </c>
    </row>
    <row r="464" spans="1:7" ht="25.5" x14ac:dyDescent="0.25">
      <c r="A464" s="108" t="s">
        <v>919</v>
      </c>
      <c r="B464" s="101" t="s">
        <v>954</v>
      </c>
      <c r="C464" s="10">
        <v>36225</v>
      </c>
      <c r="D464" s="90">
        <v>14.69</v>
      </c>
      <c r="E464" s="3" t="s">
        <v>3</v>
      </c>
      <c r="F464" s="4">
        <v>100</v>
      </c>
      <c r="G464" s="110">
        <f t="shared" si="7"/>
        <v>1469</v>
      </c>
    </row>
    <row r="465" spans="1:7" ht="25.5" x14ac:dyDescent="0.25">
      <c r="A465" s="108" t="s">
        <v>921</v>
      </c>
      <c r="B465" s="101" t="s">
        <v>956</v>
      </c>
      <c r="C465" s="10">
        <v>36230</v>
      </c>
      <c r="D465" s="90">
        <v>10.8</v>
      </c>
      <c r="E465" s="3" t="s">
        <v>3</v>
      </c>
      <c r="F465" s="4">
        <v>100</v>
      </c>
      <c r="G465" s="110">
        <f t="shared" si="7"/>
        <v>1080</v>
      </c>
    </row>
    <row r="466" spans="1:7" ht="25.5" x14ac:dyDescent="0.25">
      <c r="A466" s="108" t="s">
        <v>923</v>
      </c>
      <c r="B466" s="101" t="s">
        <v>958</v>
      </c>
      <c r="C466" s="10">
        <v>36238</v>
      </c>
      <c r="D466" s="90">
        <v>10.54</v>
      </c>
      <c r="E466" s="3" t="s">
        <v>3</v>
      </c>
      <c r="F466" s="4">
        <v>100</v>
      </c>
      <c r="G466" s="110">
        <f t="shared" si="7"/>
        <v>1054</v>
      </c>
    </row>
    <row r="467" spans="1:7" x14ac:dyDescent="0.25">
      <c r="A467" s="108" t="s">
        <v>925</v>
      </c>
      <c r="B467" s="101" t="s">
        <v>960</v>
      </c>
      <c r="C467" s="5">
        <v>7307</v>
      </c>
      <c r="D467" s="90">
        <v>25.38</v>
      </c>
      <c r="E467" s="3" t="s">
        <v>961</v>
      </c>
      <c r="F467" s="4">
        <v>30</v>
      </c>
      <c r="G467" s="110">
        <f t="shared" si="7"/>
        <v>761.4</v>
      </c>
    </row>
    <row r="468" spans="1:7" ht="25.5" x14ac:dyDescent="0.25">
      <c r="A468" s="108" t="s">
        <v>927</v>
      </c>
      <c r="B468" s="101" t="s">
        <v>963</v>
      </c>
      <c r="C468" s="5">
        <v>12344</v>
      </c>
      <c r="D468" s="90">
        <v>2.69</v>
      </c>
      <c r="E468" s="3" t="s">
        <v>46</v>
      </c>
      <c r="F468" s="4">
        <v>20</v>
      </c>
      <c r="G468" s="110">
        <f t="shared" si="7"/>
        <v>53.8</v>
      </c>
    </row>
    <row r="469" spans="1:7" ht="25.5" x14ac:dyDescent="0.25">
      <c r="A469" s="108" t="s">
        <v>929</v>
      </c>
      <c r="B469" s="101" t="s">
        <v>965</v>
      </c>
      <c r="C469" s="5">
        <v>12343</v>
      </c>
      <c r="D469" s="90">
        <v>4.17</v>
      </c>
      <c r="E469" s="3" t="s">
        <v>46</v>
      </c>
      <c r="F469" s="4">
        <v>20</v>
      </c>
      <c r="G469" s="110">
        <f t="shared" si="7"/>
        <v>83.4</v>
      </c>
    </row>
    <row r="470" spans="1:7" ht="25.5" x14ac:dyDescent="0.25">
      <c r="A470" s="108" t="s">
        <v>931</v>
      </c>
      <c r="B470" s="101" t="s">
        <v>967</v>
      </c>
      <c r="C470" s="5">
        <v>3295</v>
      </c>
      <c r="D470" s="90">
        <v>14.58</v>
      </c>
      <c r="E470" s="3" t="s">
        <v>46</v>
      </c>
      <c r="F470" s="4">
        <v>30</v>
      </c>
      <c r="G470" s="110">
        <f t="shared" si="7"/>
        <v>437.4</v>
      </c>
    </row>
    <row r="471" spans="1:7" ht="25.5" x14ac:dyDescent="0.25">
      <c r="A471" s="108" t="s">
        <v>933</v>
      </c>
      <c r="B471" s="101" t="s">
        <v>969</v>
      </c>
      <c r="C471" s="5">
        <v>3302</v>
      </c>
      <c r="D471" s="90">
        <v>15.24</v>
      </c>
      <c r="E471" s="3" t="s">
        <v>46</v>
      </c>
      <c r="F471" s="4">
        <v>30</v>
      </c>
      <c r="G471" s="110">
        <f t="shared" si="7"/>
        <v>457.2</v>
      </c>
    </row>
    <row r="472" spans="1:7" ht="25.5" x14ac:dyDescent="0.25">
      <c r="A472" s="108" t="s">
        <v>935</v>
      </c>
      <c r="B472" s="101" t="s">
        <v>971</v>
      </c>
      <c r="C472" s="5">
        <v>3297</v>
      </c>
      <c r="D472" s="90">
        <v>16.27</v>
      </c>
      <c r="E472" s="3" t="s">
        <v>46</v>
      </c>
      <c r="F472" s="4">
        <v>30</v>
      </c>
      <c r="G472" s="110">
        <f t="shared" si="7"/>
        <v>488.1</v>
      </c>
    </row>
    <row r="473" spans="1:7" ht="25.5" x14ac:dyDescent="0.25">
      <c r="A473" s="108" t="s">
        <v>937</v>
      </c>
      <c r="B473" s="101" t="s">
        <v>973</v>
      </c>
      <c r="C473" s="5">
        <v>3294</v>
      </c>
      <c r="D473" s="90">
        <v>16.52</v>
      </c>
      <c r="E473" s="3" t="s">
        <v>46</v>
      </c>
      <c r="F473" s="4">
        <v>30</v>
      </c>
      <c r="G473" s="110">
        <f t="shared" si="7"/>
        <v>495.6</v>
      </c>
    </row>
    <row r="474" spans="1:7" ht="25.5" x14ac:dyDescent="0.25">
      <c r="A474" s="108" t="s">
        <v>939</v>
      </c>
      <c r="B474" s="101" t="s">
        <v>975</v>
      </c>
      <c r="C474" s="5">
        <v>3292</v>
      </c>
      <c r="D474" s="90">
        <v>15.52</v>
      </c>
      <c r="E474" s="3" t="s">
        <v>46</v>
      </c>
      <c r="F474" s="4">
        <v>30</v>
      </c>
      <c r="G474" s="110">
        <f t="shared" si="7"/>
        <v>465.6</v>
      </c>
    </row>
    <row r="475" spans="1:7" ht="25.5" x14ac:dyDescent="0.25">
      <c r="A475" s="108" t="s">
        <v>941</v>
      </c>
      <c r="B475" s="101" t="s">
        <v>977</v>
      </c>
      <c r="C475" s="5">
        <v>3298</v>
      </c>
      <c r="D475" s="90">
        <v>36.369999999999997</v>
      </c>
      <c r="E475" s="3" t="s">
        <v>46</v>
      </c>
      <c r="F475" s="4">
        <v>30</v>
      </c>
      <c r="G475" s="110">
        <f t="shared" si="7"/>
        <v>1091.0999999999999</v>
      </c>
    </row>
    <row r="476" spans="1:7" ht="25.5" x14ac:dyDescent="0.25">
      <c r="A476" s="108" t="s">
        <v>943</v>
      </c>
      <c r="B476" s="101" t="s">
        <v>996</v>
      </c>
      <c r="C476" s="5">
        <v>402</v>
      </c>
      <c r="D476" s="90">
        <v>8.4600000000000009</v>
      </c>
      <c r="E476" s="3" t="s">
        <v>46</v>
      </c>
      <c r="F476" s="4">
        <v>290</v>
      </c>
      <c r="G476" s="110">
        <f t="shared" si="7"/>
        <v>2453.4</v>
      </c>
    </row>
    <row r="477" spans="1:7" x14ac:dyDescent="0.25">
      <c r="A477" s="108" t="s">
        <v>945</v>
      </c>
      <c r="B477" s="101" t="s">
        <v>998</v>
      </c>
      <c r="C477" s="5">
        <v>3315</v>
      </c>
      <c r="D477" s="90">
        <v>0.54</v>
      </c>
      <c r="E477" s="3" t="s">
        <v>53</v>
      </c>
      <c r="F477" s="4">
        <v>1500</v>
      </c>
      <c r="G477" s="110">
        <f t="shared" si="7"/>
        <v>810</v>
      </c>
    </row>
    <row r="478" spans="1:7" ht="25.5" x14ac:dyDescent="0.25">
      <c r="A478" s="108" t="s">
        <v>947</v>
      </c>
      <c r="B478" s="101" t="s">
        <v>981</v>
      </c>
      <c r="C478" s="5">
        <v>415</v>
      </c>
      <c r="D478" s="90">
        <v>18.739999999999998</v>
      </c>
      <c r="E478" s="3" t="s">
        <v>46</v>
      </c>
      <c r="F478" s="4">
        <v>32</v>
      </c>
      <c r="G478" s="110">
        <f t="shared" si="7"/>
        <v>599.67999999999995</v>
      </c>
    </row>
    <row r="479" spans="1:7" ht="25.5" x14ac:dyDescent="0.25">
      <c r="A479" s="108" t="s">
        <v>949</v>
      </c>
      <c r="B479" s="101" t="s">
        <v>979</v>
      </c>
      <c r="C479" s="5">
        <v>38055</v>
      </c>
      <c r="D479" s="90">
        <v>4.1399999999999997</v>
      </c>
      <c r="E479" s="3" t="s">
        <v>46</v>
      </c>
      <c r="F479" s="4">
        <v>31</v>
      </c>
      <c r="G479" s="110">
        <f t="shared" si="7"/>
        <v>128.34</v>
      </c>
    </row>
    <row r="480" spans="1:7" ht="25.5" x14ac:dyDescent="0.25">
      <c r="A480" s="108" t="s">
        <v>951</v>
      </c>
      <c r="B480" s="101" t="s">
        <v>983</v>
      </c>
      <c r="C480" s="5">
        <v>416</v>
      </c>
      <c r="D480" s="90">
        <v>6.85</v>
      </c>
      <c r="E480" s="3" t="s">
        <v>46</v>
      </c>
      <c r="F480" s="4">
        <v>33</v>
      </c>
      <c r="G480" s="110">
        <f t="shared" si="7"/>
        <v>226.05</v>
      </c>
    </row>
    <row r="481" spans="1:7" ht="25.5" x14ac:dyDescent="0.25">
      <c r="A481" s="108" t="s">
        <v>953</v>
      </c>
      <c r="B481" s="101" t="s">
        <v>985</v>
      </c>
      <c r="C481" s="5">
        <v>425</v>
      </c>
      <c r="D481" s="90">
        <v>4.24</v>
      </c>
      <c r="E481" s="3" t="s">
        <v>46</v>
      </c>
      <c r="F481" s="4">
        <v>34</v>
      </c>
      <c r="G481" s="110">
        <f t="shared" si="7"/>
        <v>144.16</v>
      </c>
    </row>
    <row r="482" spans="1:7" ht="25.5" x14ac:dyDescent="0.25">
      <c r="A482" s="108" t="s">
        <v>955</v>
      </c>
      <c r="B482" s="101" t="s">
        <v>987</v>
      </c>
      <c r="C482" s="5">
        <v>426</v>
      </c>
      <c r="D482" s="90">
        <v>23.42</v>
      </c>
      <c r="E482" s="3" t="s">
        <v>46</v>
      </c>
      <c r="F482" s="4">
        <v>35</v>
      </c>
      <c r="G482" s="110">
        <f t="shared" si="7"/>
        <v>819.7</v>
      </c>
    </row>
    <row r="483" spans="1:7" ht="25.5" x14ac:dyDescent="0.25">
      <c r="A483" s="108" t="s">
        <v>957</v>
      </c>
      <c r="B483" s="101" t="s">
        <v>989</v>
      </c>
      <c r="C483" s="5">
        <v>38056</v>
      </c>
      <c r="D483" s="90">
        <v>22.87</v>
      </c>
      <c r="E483" s="3" t="s">
        <v>46</v>
      </c>
      <c r="F483" s="4">
        <v>36</v>
      </c>
      <c r="G483" s="110">
        <f t="shared" si="7"/>
        <v>823.32</v>
      </c>
    </row>
    <row r="484" spans="1:7" ht="38.25" x14ac:dyDescent="0.25">
      <c r="A484" s="108" t="s">
        <v>959</v>
      </c>
      <c r="B484" s="101" t="s">
        <v>993</v>
      </c>
      <c r="C484" s="5" t="s">
        <v>2013</v>
      </c>
      <c r="D484" s="90">
        <v>147.58000000000001</v>
      </c>
      <c r="E484" s="3" t="s">
        <v>3</v>
      </c>
      <c r="F484" s="4">
        <v>50</v>
      </c>
      <c r="G484" s="110">
        <f t="shared" si="7"/>
        <v>7379</v>
      </c>
    </row>
    <row r="485" spans="1:7" ht="51" x14ac:dyDescent="0.25">
      <c r="A485" s="108" t="s">
        <v>962</v>
      </c>
      <c r="B485" s="101" t="s">
        <v>991</v>
      </c>
      <c r="C485" s="5" t="s">
        <v>2013</v>
      </c>
      <c r="D485" s="90">
        <v>266.24</v>
      </c>
      <c r="E485" s="3" t="s">
        <v>3</v>
      </c>
      <c r="F485" s="4">
        <v>800</v>
      </c>
      <c r="G485" s="110">
        <f t="shared" si="7"/>
        <v>212992</v>
      </c>
    </row>
    <row r="486" spans="1:7" x14ac:dyDescent="0.25">
      <c r="A486" s="108" t="s">
        <v>964</v>
      </c>
      <c r="B486" s="101" t="s">
        <v>1000</v>
      </c>
      <c r="C486" s="2">
        <v>11732</v>
      </c>
      <c r="D486" s="90">
        <v>20.37</v>
      </c>
      <c r="E486" s="3" t="s">
        <v>46</v>
      </c>
      <c r="F486" s="4">
        <v>10</v>
      </c>
      <c r="G486" s="110">
        <f t="shared" si="7"/>
        <v>203.7</v>
      </c>
    </row>
    <row r="487" spans="1:7" ht="25.5" x14ac:dyDescent="0.25">
      <c r="A487" s="108" t="s">
        <v>966</v>
      </c>
      <c r="B487" s="101" t="s">
        <v>1004</v>
      </c>
      <c r="C487" s="2">
        <v>38064</v>
      </c>
      <c r="D487" s="90">
        <v>15.11</v>
      </c>
      <c r="E487" s="3" t="s">
        <v>46</v>
      </c>
      <c r="F487" s="4">
        <v>15</v>
      </c>
      <c r="G487" s="110">
        <f t="shared" si="7"/>
        <v>226.65</v>
      </c>
    </row>
    <row r="488" spans="1:7" x14ac:dyDescent="0.25">
      <c r="A488" s="108" t="s">
        <v>968</v>
      </c>
      <c r="B488" s="101" t="s">
        <v>1006</v>
      </c>
      <c r="C488" s="2">
        <v>38114</v>
      </c>
      <c r="D488" s="90">
        <v>13.5</v>
      </c>
      <c r="E488" s="3" t="s">
        <v>46</v>
      </c>
      <c r="F488" s="4">
        <v>11</v>
      </c>
      <c r="G488" s="110">
        <f t="shared" si="7"/>
        <v>148.5</v>
      </c>
    </row>
    <row r="489" spans="1:7" x14ac:dyDescent="0.25">
      <c r="A489" s="108" t="s">
        <v>970</v>
      </c>
      <c r="B489" s="101" t="s">
        <v>1008</v>
      </c>
      <c r="C489" s="2">
        <v>38115</v>
      </c>
      <c r="D489" s="90">
        <v>14.42</v>
      </c>
      <c r="E489" s="3" t="s">
        <v>46</v>
      </c>
      <c r="F489" s="4">
        <v>15</v>
      </c>
      <c r="G489" s="110">
        <f t="shared" si="7"/>
        <v>216.3</v>
      </c>
    </row>
    <row r="490" spans="1:7" ht="25.5" x14ac:dyDescent="0.25">
      <c r="A490" s="108" t="s">
        <v>972</v>
      </c>
      <c r="B490" s="101" t="s">
        <v>1010</v>
      </c>
      <c r="C490" s="2">
        <v>38065</v>
      </c>
      <c r="D490" s="90">
        <v>16.21</v>
      </c>
      <c r="E490" s="3" t="s">
        <v>46</v>
      </c>
      <c r="F490" s="4">
        <v>15</v>
      </c>
      <c r="G490" s="110">
        <f t="shared" si="7"/>
        <v>243.15</v>
      </c>
    </row>
    <row r="491" spans="1:7" ht="25.5" x14ac:dyDescent="0.25">
      <c r="A491" s="108" t="s">
        <v>974</v>
      </c>
      <c r="B491" s="101" t="s">
        <v>1012</v>
      </c>
      <c r="C491" s="2">
        <v>38078</v>
      </c>
      <c r="D491" s="90">
        <v>9.4600000000000009</v>
      </c>
      <c r="E491" s="3" t="s">
        <v>46</v>
      </c>
      <c r="F491" s="4">
        <v>15</v>
      </c>
      <c r="G491" s="110">
        <f t="shared" si="7"/>
        <v>141.9</v>
      </c>
    </row>
    <row r="492" spans="1:7" x14ac:dyDescent="0.25">
      <c r="A492" s="108" t="s">
        <v>976</v>
      </c>
      <c r="B492" s="101" t="s">
        <v>1014</v>
      </c>
      <c r="C492" s="2">
        <v>38113</v>
      </c>
      <c r="D492" s="90">
        <v>6.79</v>
      </c>
      <c r="E492" s="3" t="s">
        <v>46</v>
      </c>
      <c r="F492" s="4">
        <v>15</v>
      </c>
      <c r="G492" s="110">
        <f t="shared" si="7"/>
        <v>101.85</v>
      </c>
    </row>
    <row r="493" spans="1:7" ht="25.5" x14ac:dyDescent="0.25">
      <c r="A493" s="108" t="s">
        <v>978</v>
      </c>
      <c r="B493" s="101" t="s">
        <v>1016</v>
      </c>
      <c r="C493" s="2">
        <v>38063</v>
      </c>
      <c r="D493" s="90">
        <v>7.29</v>
      </c>
      <c r="E493" s="3" t="s">
        <v>46</v>
      </c>
      <c r="F493" s="4">
        <v>15</v>
      </c>
      <c r="G493" s="110">
        <f t="shared" si="7"/>
        <v>109.35</v>
      </c>
    </row>
    <row r="494" spans="1:7" ht="38.25" x14ac:dyDescent="0.25">
      <c r="A494" s="108" t="s">
        <v>980</v>
      </c>
      <c r="B494" s="101" t="s">
        <v>1018</v>
      </c>
      <c r="C494" s="2">
        <v>38073</v>
      </c>
      <c r="D494" s="90">
        <v>17.68</v>
      </c>
      <c r="E494" s="3" t="s">
        <v>46</v>
      </c>
      <c r="F494" s="4">
        <v>100</v>
      </c>
      <c r="G494" s="110">
        <f t="shared" si="7"/>
        <v>1768</v>
      </c>
    </row>
    <row r="495" spans="1:7" ht="38.25" x14ac:dyDescent="0.25">
      <c r="A495" s="108" t="s">
        <v>982</v>
      </c>
      <c r="B495" s="101" t="s">
        <v>1020</v>
      </c>
      <c r="C495" s="2">
        <v>38080</v>
      </c>
      <c r="D495" s="90">
        <v>21.71</v>
      </c>
      <c r="E495" s="3" t="s">
        <v>46</v>
      </c>
      <c r="F495" s="4">
        <v>100</v>
      </c>
      <c r="G495" s="110">
        <f t="shared" si="7"/>
        <v>2171</v>
      </c>
    </row>
    <row r="496" spans="1:7" ht="38.25" x14ac:dyDescent="0.25">
      <c r="A496" s="108" t="s">
        <v>984</v>
      </c>
      <c r="B496" s="101" t="s">
        <v>1022</v>
      </c>
      <c r="C496" s="2">
        <v>38069</v>
      </c>
      <c r="D496" s="90">
        <v>11.88</v>
      </c>
      <c r="E496" s="3" t="s">
        <v>46</v>
      </c>
      <c r="F496" s="4">
        <v>100</v>
      </c>
      <c r="G496" s="110">
        <f t="shared" si="7"/>
        <v>1188</v>
      </c>
    </row>
    <row r="497" spans="1:7" ht="25.5" x14ac:dyDescent="0.25">
      <c r="A497" s="108" t="s">
        <v>986</v>
      </c>
      <c r="B497" s="101" t="s">
        <v>1024</v>
      </c>
      <c r="C497" s="2">
        <v>38077</v>
      </c>
      <c r="D497" s="90">
        <v>11.61</v>
      </c>
      <c r="E497" s="3" t="s">
        <v>46</v>
      </c>
      <c r="F497" s="4">
        <v>100</v>
      </c>
      <c r="G497" s="110">
        <f t="shared" si="7"/>
        <v>1161</v>
      </c>
    </row>
    <row r="498" spans="1:7" x14ac:dyDescent="0.25">
      <c r="A498" s="108" t="s">
        <v>988</v>
      </c>
      <c r="B498" s="101" t="s">
        <v>1026</v>
      </c>
      <c r="C498" s="2">
        <v>38112</v>
      </c>
      <c r="D498" s="90">
        <v>5.21</v>
      </c>
      <c r="E498" s="3" t="s">
        <v>46</v>
      </c>
      <c r="F498" s="4">
        <v>150</v>
      </c>
      <c r="G498" s="110">
        <f t="shared" si="7"/>
        <v>781.5</v>
      </c>
    </row>
    <row r="499" spans="1:7" ht="25.5" x14ac:dyDescent="0.25">
      <c r="A499" s="108" t="s">
        <v>990</v>
      </c>
      <c r="B499" s="101" t="s">
        <v>1028</v>
      </c>
      <c r="C499" s="2">
        <v>38062</v>
      </c>
      <c r="D499" s="90">
        <v>5.35</v>
      </c>
      <c r="E499" s="3" t="s">
        <v>46</v>
      </c>
      <c r="F499" s="4">
        <v>100</v>
      </c>
      <c r="G499" s="110">
        <f t="shared" si="7"/>
        <v>535</v>
      </c>
    </row>
    <row r="500" spans="1:7" ht="25.5" x14ac:dyDescent="0.25">
      <c r="A500" s="108" t="s">
        <v>992</v>
      </c>
      <c r="B500" s="101" t="s">
        <v>1030</v>
      </c>
      <c r="C500" s="2">
        <v>12129</v>
      </c>
      <c r="D500" s="90">
        <v>9.4499999999999993</v>
      </c>
      <c r="E500" s="3" t="s">
        <v>46</v>
      </c>
      <c r="F500" s="4">
        <v>100</v>
      </c>
      <c r="G500" s="110">
        <f t="shared" si="7"/>
        <v>945</v>
      </c>
    </row>
    <row r="501" spans="1:7" ht="25.5" x14ac:dyDescent="0.25">
      <c r="A501" s="108" t="s">
        <v>994</v>
      </c>
      <c r="B501" s="101" t="s">
        <v>1032</v>
      </c>
      <c r="C501" s="2">
        <v>12128</v>
      </c>
      <c r="D501" s="90">
        <v>7.15</v>
      </c>
      <c r="E501" s="3" t="s">
        <v>46</v>
      </c>
      <c r="F501" s="4">
        <v>100</v>
      </c>
      <c r="G501" s="110">
        <f t="shared" si="7"/>
        <v>715</v>
      </c>
    </row>
    <row r="502" spans="1:7" ht="38.25" x14ac:dyDescent="0.25">
      <c r="A502" s="108" t="s">
        <v>995</v>
      </c>
      <c r="B502" s="101" t="s">
        <v>1034</v>
      </c>
      <c r="C502" s="2">
        <v>38081</v>
      </c>
      <c r="D502" s="90">
        <v>18.420000000000002</v>
      </c>
      <c r="E502" s="3" t="s">
        <v>46</v>
      </c>
      <c r="F502" s="4">
        <v>20</v>
      </c>
      <c r="G502" s="110">
        <f t="shared" si="7"/>
        <v>368.4</v>
      </c>
    </row>
    <row r="503" spans="1:7" ht="25.5" x14ac:dyDescent="0.25">
      <c r="A503" s="108" t="s">
        <v>997</v>
      </c>
      <c r="B503" s="101" t="s">
        <v>1036</v>
      </c>
      <c r="C503" s="2">
        <v>38070</v>
      </c>
      <c r="D503" s="90">
        <v>9.59</v>
      </c>
      <c r="E503" s="3" t="s">
        <v>46</v>
      </c>
      <c r="F503" s="4">
        <v>20</v>
      </c>
      <c r="G503" s="110">
        <f t="shared" si="7"/>
        <v>191.8</v>
      </c>
    </row>
    <row r="504" spans="1:7" ht="25.5" x14ac:dyDescent="0.25">
      <c r="A504" s="108" t="s">
        <v>999</v>
      </c>
      <c r="B504" s="101" t="s">
        <v>1038</v>
      </c>
      <c r="C504" s="2">
        <v>38074</v>
      </c>
      <c r="D504" s="90">
        <v>14.6</v>
      </c>
      <c r="E504" s="3" t="s">
        <v>46</v>
      </c>
      <c r="F504" s="4">
        <v>20</v>
      </c>
      <c r="G504" s="110">
        <f t="shared" si="7"/>
        <v>292</v>
      </c>
    </row>
    <row r="505" spans="1:7" ht="38.25" x14ac:dyDescent="0.25">
      <c r="A505" s="108" t="s">
        <v>1001</v>
      </c>
      <c r="B505" s="101" t="s">
        <v>1040</v>
      </c>
      <c r="C505" s="2">
        <v>38072</v>
      </c>
      <c r="D505" s="90">
        <v>15.92</v>
      </c>
      <c r="E505" s="3" t="s">
        <v>46</v>
      </c>
      <c r="F505" s="4">
        <v>10</v>
      </c>
      <c r="G505" s="110">
        <f t="shared" si="7"/>
        <v>159.19999999999999</v>
      </c>
    </row>
    <row r="506" spans="1:7" ht="38.25" x14ac:dyDescent="0.25">
      <c r="A506" s="108" t="s">
        <v>1002</v>
      </c>
      <c r="B506" s="101" t="s">
        <v>1042</v>
      </c>
      <c r="C506" s="2">
        <v>38079</v>
      </c>
      <c r="D506" s="90">
        <v>16.559999999999999</v>
      </c>
      <c r="E506" s="3" t="s">
        <v>46</v>
      </c>
      <c r="F506" s="4">
        <v>10</v>
      </c>
      <c r="G506" s="110">
        <f t="shared" si="7"/>
        <v>165.6</v>
      </c>
    </row>
    <row r="507" spans="1:7" ht="25.5" x14ac:dyDescent="0.25">
      <c r="A507" s="108" t="s">
        <v>1003</v>
      </c>
      <c r="B507" s="101" t="s">
        <v>1044</v>
      </c>
      <c r="C507" s="2">
        <v>38068</v>
      </c>
      <c r="D507" s="90">
        <v>10.98</v>
      </c>
      <c r="E507" s="3" t="s">
        <v>46</v>
      </c>
      <c r="F507" s="4">
        <v>10</v>
      </c>
      <c r="G507" s="110">
        <f t="shared" si="7"/>
        <v>109.8</v>
      </c>
    </row>
    <row r="508" spans="1:7" ht="25.5" x14ac:dyDescent="0.25">
      <c r="A508" s="108" t="s">
        <v>1005</v>
      </c>
      <c r="B508" s="101" t="s">
        <v>1046</v>
      </c>
      <c r="C508" s="2">
        <v>38071</v>
      </c>
      <c r="D508" s="90">
        <v>13.14</v>
      </c>
      <c r="E508" s="3" t="s">
        <v>46</v>
      </c>
      <c r="F508" s="4">
        <v>10</v>
      </c>
      <c r="G508" s="110">
        <f t="shared" si="7"/>
        <v>131.4</v>
      </c>
    </row>
    <row r="509" spans="1:7" x14ac:dyDescent="0.25">
      <c r="A509" s="108" t="s">
        <v>1007</v>
      </c>
      <c r="B509" s="101" t="s">
        <v>1048</v>
      </c>
      <c r="C509" s="5">
        <v>20148</v>
      </c>
      <c r="D509" s="90">
        <v>2.58</v>
      </c>
      <c r="E509" s="3" t="s">
        <v>46</v>
      </c>
      <c r="F509" s="4">
        <v>15</v>
      </c>
      <c r="G509" s="110">
        <f t="shared" si="7"/>
        <v>38.700000000000003</v>
      </c>
    </row>
    <row r="510" spans="1:7" x14ac:dyDescent="0.25">
      <c r="A510" s="108" t="s">
        <v>1009</v>
      </c>
      <c r="B510" s="101" t="s">
        <v>1050</v>
      </c>
      <c r="C510" s="5">
        <v>20149</v>
      </c>
      <c r="D510" s="90">
        <v>4</v>
      </c>
      <c r="E510" s="3" t="s">
        <v>46</v>
      </c>
      <c r="F510" s="4">
        <v>15</v>
      </c>
      <c r="G510" s="110">
        <f t="shared" si="7"/>
        <v>60</v>
      </c>
    </row>
    <row r="511" spans="1:7" x14ac:dyDescent="0.25">
      <c r="A511" s="108" t="s">
        <v>1011</v>
      </c>
      <c r="B511" s="101" t="s">
        <v>1052</v>
      </c>
      <c r="C511" s="5">
        <v>20150</v>
      </c>
      <c r="D511" s="90">
        <v>9.34</v>
      </c>
      <c r="E511" s="3" t="s">
        <v>46</v>
      </c>
      <c r="F511" s="4">
        <v>5</v>
      </c>
      <c r="G511" s="110">
        <f t="shared" si="7"/>
        <v>46.7</v>
      </c>
    </row>
    <row r="512" spans="1:7" x14ac:dyDescent="0.25">
      <c r="A512" s="108" t="s">
        <v>1013</v>
      </c>
      <c r="B512" s="101" t="s">
        <v>1054</v>
      </c>
      <c r="C512" s="5">
        <v>3521</v>
      </c>
      <c r="D512" s="90">
        <v>1.34</v>
      </c>
      <c r="E512" s="3" t="s">
        <v>46</v>
      </c>
      <c r="F512" s="4">
        <v>15</v>
      </c>
      <c r="G512" s="110">
        <f t="shared" si="7"/>
        <v>20.100000000000001</v>
      </c>
    </row>
    <row r="513" spans="1:7" x14ac:dyDescent="0.25">
      <c r="A513" s="108" t="s">
        <v>1015</v>
      </c>
      <c r="B513" s="101" t="s">
        <v>1056</v>
      </c>
      <c r="C513" s="2">
        <v>3522</v>
      </c>
      <c r="D513" s="90">
        <v>2.25</v>
      </c>
      <c r="E513" s="3" t="s">
        <v>46</v>
      </c>
      <c r="F513" s="4">
        <v>15</v>
      </c>
      <c r="G513" s="110">
        <f t="shared" si="7"/>
        <v>33.75</v>
      </c>
    </row>
    <row r="514" spans="1:7" x14ac:dyDescent="0.25">
      <c r="A514" s="108" t="s">
        <v>1017</v>
      </c>
      <c r="B514" s="101" t="s">
        <v>1058</v>
      </c>
      <c r="C514" s="5">
        <v>10836</v>
      </c>
      <c r="D514" s="90">
        <v>10.8</v>
      </c>
      <c r="E514" s="3" t="s">
        <v>46</v>
      </c>
      <c r="F514" s="4">
        <v>5</v>
      </c>
      <c r="G514" s="110">
        <f t="shared" si="7"/>
        <v>54</v>
      </c>
    </row>
    <row r="515" spans="1:7" x14ac:dyDescent="0.25">
      <c r="A515" s="108" t="s">
        <v>1019</v>
      </c>
      <c r="B515" s="101" t="s">
        <v>1060</v>
      </c>
      <c r="C515" s="11">
        <v>3499</v>
      </c>
      <c r="D515" s="90">
        <v>0.59</v>
      </c>
      <c r="E515" s="3" t="s">
        <v>46</v>
      </c>
      <c r="F515" s="4">
        <v>15</v>
      </c>
      <c r="G515" s="110">
        <f t="shared" si="7"/>
        <v>8.85</v>
      </c>
    </row>
    <row r="516" spans="1:7" x14ac:dyDescent="0.25">
      <c r="A516" s="108" t="s">
        <v>1021</v>
      </c>
      <c r="B516" s="101" t="s">
        <v>1062</v>
      </c>
      <c r="C516" s="11">
        <v>3500</v>
      </c>
      <c r="D516" s="90">
        <v>1</v>
      </c>
      <c r="E516" s="3" t="s">
        <v>46</v>
      </c>
      <c r="F516" s="4">
        <v>15</v>
      </c>
      <c r="G516" s="110">
        <f t="shared" ref="G516:G579" si="8">TRUNC(F516*D516,2)</f>
        <v>15</v>
      </c>
    </row>
    <row r="517" spans="1:7" x14ac:dyDescent="0.25">
      <c r="A517" s="108" t="s">
        <v>1023</v>
      </c>
      <c r="B517" s="101" t="s">
        <v>1064</v>
      </c>
      <c r="C517" s="11">
        <v>3501</v>
      </c>
      <c r="D517" s="90">
        <v>2.92</v>
      </c>
      <c r="E517" s="3" t="s">
        <v>46</v>
      </c>
      <c r="F517" s="4">
        <v>10</v>
      </c>
      <c r="G517" s="110">
        <f t="shared" si="8"/>
        <v>29.2</v>
      </c>
    </row>
    <row r="518" spans="1:7" x14ac:dyDescent="0.25">
      <c r="A518" s="108" t="s">
        <v>1025</v>
      </c>
      <c r="B518" s="101" t="s">
        <v>1066</v>
      </c>
      <c r="C518" s="11">
        <v>3502</v>
      </c>
      <c r="D518" s="90">
        <v>4.16</v>
      </c>
      <c r="E518" s="3" t="s">
        <v>46</v>
      </c>
      <c r="F518" s="4">
        <v>10</v>
      </c>
      <c r="G518" s="110">
        <f t="shared" si="8"/>
        <v>41.6</v>
      </c>
    </row>
    <row r="519" spans="1:7" x14ac:dyDescent="0.25">
      <c r="A519" s="108" t="s">
        <v>1027</v>
      </c>
      <c r="B519" s="101" t="s">
        <v>1068</v>
      </c>
      <c r="C519" s="11">
        <v>3503</v>
      </c>
      <c r="D519" s="90">
        <v>4.9800000000000004</v>
      </c>
      <c r="E519" s="3" t="s">
        <v>46</v>
      </c>
      <c r="F519" s="4">
        <v>10</v>
      </c>
      <c r="G519" s="110">
        <f t="shared" si="8"/>
        <v>49.8</v>
      </c>
    </row>
    <row r="520" spans="1:7" x14ac:dyDescent="0.25">
      <c r="A520" s="108" t="s">
        <v>1029</v>
      </c>
      <c r="B520" s="101" t="s">
        <v>1070</v>
      </c>
      <c r="C520" s="11">
        <v>3477</v>
      </c>
      <c r="D520" s="90">
        <v>19.32</v>
      </c>
      <c r="E520" s="3" t="s">
        <v>46</v>
      </c>
      <c r="F520" s="4">
        <v>5</v>
      </c>
      <c r="G520" s="110">
        <f t="shared" si="8"/>
        <v>96.6</v>
      </c>
    </row>
    <row r="521" spans="1:7" x14ac:dyDescent="0.25">
      <c r="A521" s="108" t="s">
        <v>1031</v>
      </c>
      <c r="B521" s="101" t="s">
        <v>1072</v>
      </c>
      <c r="C521" s="11">
        <v>3478</v>
      </c>
      <c r="D521" s="90">
        <v>44.4</v>
      </c>
      <c r="E521" s="3" t="s">
        <v>46</v>
      </c>
      <c r="F521" s="4">
        <v>5</v>
      </c>
      <c r="G521" s="110">
        <f t="shared" si="8"/>
        <v>222</v>
      </c>
    </row>
    <row r="522" spans="1:7" x14ac:dyDescent="0.25">
      <c r="A522" s="108" t="s">
        <v>1033</v>
      </c>
      <c r="B522" s="101" t="s">
        <v>1074</v>
      </c>
      <c r="C522" s="11">
        <v>3542</v>
      </c>
      <c r="D522" s="90">
        <v>0.36</v>
      </c>
      <c r="E522" s="3" t="s">
        <v>46</v>
      </c>
      <c r="F522" s="4">
        <v>15</v>
      </c>
      <c r="G522" s="110">
        <f t="shared" si="8"/>
        <v>5.4</v>
      </c>
    </row>
    <row r="523" spans="1:7" x14ac:dyDescent="0.25">
      <c r="A523" s="108" t="s">
        <v>1035</v>
      </c>
      <c r="B523" s="101" t="s">
        <v>1076</v>
      </c>
      <c r="C523" s="11">
        <v>3529</v>
      </c>
      <c r="D523" s="90">
        <v>0.49</v>
      </c>
      <c r="E523" s="3" t="s">
        <v>46</v>
      </c>
      <c r="F523" s="4">
        <v>15</v>
      </c>
      <c r="G523" s="110">
        <f t="shared" si="8"/>
        <v>7.35</v>
      </c>
    </row>
    <row r="524" spans="1:7" x14ac:dyDescent="0.25">
      <c r="A524" s="108" t="s">
        <v>1037</v>
      </c>
      <c r="B524" s="101" t="s">
        <v>1078</v>
      </c>
      <c r="C524" s="11">
        <v>3536</v>
      </c>
      <c r="D524" s="90">
        <v>1.47</v>
      </c>
      <c r="E524" s="3" t="s">
        <v>46</v>
      </c>
      <c r="F524" s="4">
        <v>15</v>
      </c>
      <c r="G524" s="110">
        <f t="shared" si="8"/>
        <v>22.05</v>
      </c>
    </row>
    <row r="525" spans="1:7" x14ac:dyDescent="0.25">
      <c r="A525" s="108" t="s">
        <v>1039</v>
      </c>
      <c r="B525" s="101" t="s">
        <v>1080</v>
      </c>
      <c r="C525" s="11">
        <v>3535</v>
      </c>
      <c r="D525" s="90">
        <v>3.5</v>
      </c>
      <c r="E525" s="3" t="s">
        <v>46</v>
      </c>
      <c r="F525" s="4">
        <v>10</v>
      </c>
      <c r="G525" s="110">
        <f t="shared" si="8"/>
        <v>35</v>
      </c>
    </row>
    <row r="526" spans="1:7" x14ac:dyDescent="0.25">
      <c r="A526" s="108" t="s">
        <v>1041</v>
      </c>
      <c r="B526" s="101" t="s">
        <v>1082</v>
      </c>
      <c r="C526" s="11">
        <v>3540</v>
      </c>
      <c r="D526" s="90">
        <v>3.78</v>
      </c>
      <c r="E526" s="3" t="s">
        <v>46</v>
      </c>
      <c r="F526" s="4">
        <v>10</v>
      </c>
      <c r="G526" s="110">
        <f t="shared" si="8"/>
        <v>37.799999999999997</v>
      </c>
    </row>
    <row r="527" spans="1:7" x14ac:dyDescent="0.25">
      <c r="A527" s="108" t="s">
        <v>1043</v>
      </c>
      <c r="B527" s="101" t="s">
        <v>1084</v>
      </c>
      <c r="C527" s="11">
        <v>3539</v>
      </c>
      <c r="D527" s="90">
        <v>16.47</v>
      </c>
      <c r="E527" s="3" t="s">
        <v>46</v>
      </c>
      <c r="F527" s="4">
        <v>5</v>
      </c>
      <c r="G527" s="110">
        <f t="shared" si="8"/>
        <v>82.35</v>
      </c>
    </row>
    <row r="528" spans="1:7" x14ac:dyDescent="0.25">
      <c r="A528" s="108" t="s">
        <v>1045</v>
      </c>
      <c r="B528" s="101" t="s">
        <v>1086</v>
      </c>
      <c r="C528" s="11">
        <v>3511</v>
      </c>
      <c r="D528" s="90">
        <v>61.82</v>
      </c>
      <c r="E528" s="3" t="s">
        <v>46</v>
      </c>
      <c r="F528" s="4">
        <v>5</v>
      </c>
      <c r="G528" s="110">
        <f t="shared" si="8"/>
        <v>309.10000000000002</v>
      </c>
    </row>
    <row r="529" spans="1:7" x14ac:dyDescent="0.25">
      <c r="A529" s="108" t="s">
        <v>1047</v>
      </c>
      <c r="B529" s="101" t="s">
        <v>1088</v>
      </c>
      <c r="C529" s="5">
        <v>20147</v>
      </c>
      <c r="D529" s="90">
        <v>4.13</v>
      </c>
      <c r="E529" s="3" t="s">
        <v>46</v>
      </c>
      <c r="F529" s="4">
        <v>15</v>
      </c>
      <c r="G529" s="110">
        <f t="shared" si="8"/>
        <v>61.95</v>
      </c>
    </row>
    <row r="530" spans="1:7" x14ac:dyDescent="0.25">
      <c r="A530" s="108" t="s">
        <v>1049</v>
      </c>
      <c r="B530" s="101" t="s">
        <v>1090</v>
      </c>
      <c r="C530" s="5">
        <v>3533</v>
      </c>
      <c r="D530" s="90">
        <v>1.53</v>
      </c>
      <c r="E530" s="3" t="s">
        <v>46</v>
      </c>
      <c r="F530" s="4">
        <v>10</v>
      </c>
      <c r="G530" s="110">
        <f t="shared" si="8"/>
        <v>15.3</v>
      </c>
    </row>
    <row r="531" spans="1:7" x14ac:dyDescent="0.25">
      <c r="A531" s="108" t="s">
        <v>1051</v>
      </c>
      <c r="B531" s="101" t="s">
        <v>1092</v>
      </c>
      <c r="C531" s="2">
        <v>3538</v>
      </c>
      <c r="D531" s="90">
        <v>2.65</v>
      </c>
      <c r="E531" s="3" t="s">
        <v>46</v>
      </c>
      <c r="F531" s="4">
        <v>5</v>
      </c>
      <c r="G531" s="110">
        <f t="shared" si="8"/>
        <v>13.25</v>
      </c>
    </row>
    <row r="532" spans="1:7" ht="25.5" x14ac:dyDescent="0.25">
      <c r="A532" s="108" t="s">
        <v>1053</v>
      </c>
      <c r="B532" s="101" t="s">
        <v>1094</v>
      </c>
      <c r="C532" s="5">
        <v>3497</v>
      </c>
      <c r="D532" s="90">
        <v>9.92</v>
      </c>
      <c r="E532" s="3" t="s">
        <v>46</v>
      </c>
      <c r="F532" s="4">
        <v>5</v>
      </c>
      <c r="G532" s="110">
        <f t="shared" si="8"/>
        <v>49.6</v>
      </c>
    </row>
    <row r="533" spans="1:7" x14ac:dyDescent="0.25">
      <c r="A533" s="108" t="s">
        <v>1055</v>
      </c>
      <c r="B533" s="101" t="s">
        <v>1096</v>
      </c>
      <c r="C533" s="5">
        <v>3533</v>
      </c>
      <c r="D533" s="90">
        <v>1.53</v>
      </c>
      <c r="E533" s="3" t="s">
        <v>46</v>
      </c>
      <c r="F533" s="4">
        <v>5</v>
      </c>
      <c r="G533" s="110">
        <f t="shared" si="8"/>
        <v>7.65</v>
      </c>
    </row>
    <row r="534" spans="1:7" x14ac:dyDescent="0.25">
      <c r="A534" s="108" t="s">
        <v>1057</v>
      </c>
      <c r="B534" s="101" t="s">
        <v>1098</v>
      </c>
      <c r="C534" s="5">
        <v>3497</v>
      </c>
      <c r="D534" s="90">
        <v>9.92</v>
      </c>
      <c r="E534" s="3" t="s">
        <v>46</v>
      </c>
      <c r="F534" s="4">
        <v>10</v>
      </c>
      <c r="G534" s="110">
        <f t="shared" si="8"/>
        <v>99.2</v>
      </c>
    </row>
    <row r="535" spans="1:7" x14ac:dyDescent="0.25">
      <c r="A535" s="108" t="s">
        <v>1059</v>
      </c>
      <c r="B535" s="101" t="s">
        <v>1100</v>
      </c>
      <c r="C535" s="5">
        <v>20147</v>
      </c>
      <c r="D535" s="90">
        <v>4.13</v>
      </c>
      <c r="E535" s="3" t="s">
        <v>46</v>
      </c>
      <c r="F535" s="4">
        <v>10</v>
      </c>
      <c r="G535" s="110">
        <f t="shared" si="8"/>
        <v>41.3</v>
      </c>
    </row>
    <row r="536" spans="1:7" x14ac:dyDescent="0.25">
      <c r="A536" s="108" t="s">
        <v>1061</v>
      </c>
      <c r="B536" s="101" t="s">
        <v>1102</v>
      </c>
      <c r="C536" s="5">
        <v>3489</v>
      </c>
      <c r="D536" s="90">
        <v>9</v>
      </c>
      <c r="E536" s="3" t="s">
        <v>46</v>
      </c>
      <c r="F536" s="4">
        <v>10</v>
      </c>
      <c r="G536" s="110">
        <f t="shared" si="8"/>
        <v>90</v>
      </c>
    </row>
    <row r="537" spans="1:7" ht="51" x14ac:dyDescent="0.25">
      <c r="A537" s="108" t="s">
        <v>1063</v>
      </c>
      <c r="B537" s="101" t="s">
        <v>1104</v>
      </c>
      <c r="C537" s="5">
        <v>3104</v>
      </c>
      <c r="D537" s="90">
        <v>379.61</v>
      </c>
      <c r="E537" s="3" t="s">
        <v>46</v>
      </c>
      <c r="F537" s="4">
        <v>5</v>
      </c>
      <c r="G537" s="110">
        <f t="shared" si="8"/>
        <v>1898.05</v>
      </c>
    </row>
    <row r="538" spans="1:7" x14ac:dyDescent="0.25">
      <c r="A538" s="108" t="s">
        <v>1065</v>
      </c>
      <c r="B538" s="101" t="s">
        <v>1106</v>
      </c>
      <c r="C538" s="2">
        <v>3660</v>
      </c>
      <c r="D538" s="90">
        <v>13.22</v>
      </c>
      <c r="E538" s="3" t="s">
        <v>46</v>
      </c>
      <c r="F538" s="4">
        <v>5</v>
      </c>
      <c r="G538" s="110">
        <f t="shared" si="8"/>
        <v>66.099999999999994</v>
      </c>
    </row>
    <row r="539" spans="1:7" x14ac:dyDescent="0.25">
      <c r="A539" s="108" t="s">
        <v>1067</v>
      </c>
      <c r="B539" s="101" t="s">
        <v>1108</v>
      </c>
      <c r="C539" s="5">
        <v>3658</v>
      </c>
      <c r="D539" s="90">
        <v>9.35</v>
      </c>
      <c r="E539" s="3" t="s">
        <v>46</v>
      </c>
      <c r="F539" s="4">
        <v>5</v>
      </c>
      <c r="G539" s="110">
        <f t="shared" si="8"/>
        <v>46.75</v>
      </c>
    </row>
    <row r="540" spans="1:7" x14ac:dyDescent="0.25">
      <c r="A540" s="108" t="s">
        <v>1069</v>
      </c>
      <c r="B540" s="101" t="s">
        <v>1110</v>
      </c>
      <c r="C540" s="5">
        <v>20145</v>
      </c>
      <c r="D540" s="90">
        <v>87.71</v>
      </c>
      <c r="E540" s="3" t="s">
        <v>46</v>
      </c>
      <c r="F540" s="4">
        <v>5</v>
      </c>
      <c r="G540" s="110">
        <f t="shared" si="8"/>
        <v>438.55</v>
      </c>
    </row>
    <row r="541" spans="1:7" x14ac:dyDescent="0.25">
      <c r="A541" s="108" t="s">
        <v>1071</v>
      </c>
      <c r="B541" s="101" t="s">
        <v>1112</v>
      </c>
      <c r="C541" s="2">
        <v>20146</v>
      </c>
      <c r="D541" s="90">
        <v>98.91</v>
      </c>
      <c r="E541" s="3" t="s">
        <v>46</v>
      </c>
      <c r="F541" s="4">
        <v>5</v>
      </c>
      <c r="G541" s="110">
        <f t="shared" si="8"/>
        <v>494.55</v>
      </c>
    </row>
    <row r="542" spans="1:7" x14ac:dyDescent="0.25">
      <c r="A542" s="108" t="s">
        <v>1073</v>
      </c>
      <c r="B542" s="101" t="s">
        <v>1114</v>
      </c>
      <c r="C542" s="5">
        <v>20973</v>
      </c>
      <c r="D542" s="90">
        <v>61.57</v>
      </c>
      <c r="E542" s="3" t="s">
        <v>46</v>
      </c>
      <c r="F542" s="4">
        <v>10</v>
      </c>
      <c r="G542" s="110">
        <f t="shared" si="8"/>
        <v>615.70000000000005</v>
      </c>
    </row>
    <row r="543" spans="1:7" x14ac:dyDescent="0.25">
      <c r="A543" s="108" t="s">
        <v>1075</v>
      </c>
      <c r="B543" s="101" t="s">
        <v>1116</v>
      </c>
      <c r="C543" s="5">
        <v>20974</v>
      </c>
      <c r="D543" s="90">
        <v>88.1</v>
      </c>
      <c r="E543" s="3" t="s">
        <v>46</v>
      </c>
      <c r="F543" s="4">
        <v>5</v>
      </c>
      <c r="G543" s="110">
        <f t="shared" si="8"/>
        <v>440.5</v>
      </c>
    </row>
    <row r="544" spans="1:7" x14ac:dyDescent="0.25">
      <c r="A544" s="108" t="s">
        <v>1077</v>
      </c>
      <c r="B544" s="101" t="s">
        <v>1121</v>
      </c>
      <c r="C544" s="8">
        <v>38778</v>
      </c>
      <c r="D544" s="90">
        <v>0.95</v>
      </c>
      <c r="E544" s="3" t="s">
        <v>46</v>
      </c>
      <c r="F544" s="4">
        <v>100</v>
      </c>
      <c r="G544" s="110">
        <f t="shared" si="8"/>
        <v>95</v>
      </c>
    </row>
    <row r="545" spans="1:7" x14ac:dyDescent="0.25">
      <c r="A545" s="108" t="s">
        <v>1079</v>
      </c>
      <c r="B545" s="101" t="s">
        <v>1123</v>
      </c>
      <c r="C545" s="8">
        <v>3753</v>
      </c>
      <c r="D545" s="90">
        <v>0.97</v>
      </c>
      <c r="E545" s="3" t="s">
        <v>46</v>
      </c>
      <c r="F545" s="4">
        <v>100</v>
      </c>
      <c r="G545" s="110">
        <f t="shared" si="8"/>
        <v>97</v>
      </c>
    </row>
    <row r="546" spans="1:7" x14ac:dyDescent="0.25">
      <c r="A546" s="108" t="s">
        <v>1081</v>
      </c>
      <c r="B546" s="101" t="s">
        <v>1125</v>
      </c>
      <c r="C546" s="5">
        <v>38194</v>
      </c>
      <c r="D546" s="90">
        <v>10.1</v>
      </c>
      <c r="E546" s="3" t="s">
        <v>46</v>
      </c>
      <c r="F546" s="4">
        <v>50</v>
      </c>
      <c r="G546" s="110">
        <f t="shared" si="8"/>
        <v>505</v>
      </c>
    </row>
    <row r="547" spans="1:7" x14ac:dyDescent="0.25">
      <c r="A547" s="108" t="s">
        <v>1083</v>
      </c>
      <c r="B547" s="101" t="s">
        <v>1127</v>
      </c>
      <c r="C547" s="5">
        <v>38193</v>
      </c>
      <c r="D547" s="90">
        <v>8.7799999999999994</v>
      </c>
      <c r="E547" s="3" t="s">
        <v>46</v>
      </c>
      <c r="F547" s="4">
        <v>50</v>
      </c>
      <c r="G547" s="110">
        <f t="shared" si="8"/>
        <v>439</v>
      </c>
    </row>
    <row r="548" spans="1:7" x14ac:dyDescent="0.25">
      <c r="A548" s="108" t="s">
        <v>1085</v>
      </c>
      <c r="B548" s="101" t="s">
        <v>1129</v>
      </c>
      <c r="C548" s="5">
        <v>39388</v>
      </c>
      <c r="D548" s="90">
        <v>12.42</v>
      </c>
      <c r="E548" s="3" t="s">
        <v>46</v>
      </c>
      <c r="F548" s="4">
        <v>50</v>
      </c>
      <c r="G548" s="110">
        <f t="shared" si="8"/>
        <v>621</v>
      </c>
    </row>
    <row r="549" spans="1:7" x14ac:dyDescent="0.25">
      <c r="A549" s="108" t="s">
        <v>1087</v>
      </c>
      <c r="B549" s="101" t="s">
        <v>1131</v>
      </c>
      <c r="C549" s="5">
        <v>39387</v>
      </c>
      <c r="D549" s="90">
        <v>19.37</v>
      </c>
      <c r="E549" s="3" t="s">
        <v>46</v>
      </c>
      <c r="F549" s="4">
        <v>50</v>
      </c>
      <c r="G549" s="110">
        <f t="shared" si="8"/>
        <v>968.5</v>
      </c>
    </row>
    <row r="550" spans="1:7" x14ac:dyDescent="0.25">
      <c r="A550" s="108" t="s">
        <v>1089</v>
      </c>
      <c r="B550" s="101" t="s">
        <v>1133</v>
      </c>
      <c r="C550" s="5">
        <v>39386</v>
      </c>
      <c r="D550" s="90">
        <v>13.5</v>
      </c>
      <c r="E550" s="3" t="s">
        <v>46</v>
      </c>
      <c r="F550" s="4">
        <v>50</v>
      </c>
      <c r="G550" s="110">
        <f t="shared" si="8"/>
        <v>675</v>
      </c>
    </row>
    <row r="551" spans="1:7" x14ac:dyDescent="0.25">
      <c r="A551" s="108" t="s">
        <v>1091</v>
      </c>
      <c r="B551" s="101" t="s">
        <v>1135</v>
      </c>
      <c r="C551" s="5">
        <v>3749</v>
      </c>
      <c r="D551" s="90">
        <v>10.74</v>
      </c>
      <c r="E551" s="3" t="s">
        <v>46</v>
      </c>
      <c r="F551" s="4">
        <v>100</v>
      </c>
      <c r="G551" s="110">
        <f t="shared" si="8"/>
        <v>1074</v>
      </c>
    </row>
    <row r="552" spans="1:7" x14ac:dyDescent="0.25">
      <c r="A552" s="108" t="s">
        <v>1093</v>
      </c>
      <c r="B552" s="101" t="s">
        <v>1137</v>
      </c>
      <c r="C552" s="5">
        <v>3752</v>
      </c>
      <c r="D552" s="90">
        <v>24.18</v>
      </c>
      <c r="E552" s="3" t="s">
        <v>46</v>
      </c>
      <c r="F552" s="4">
        <v>50</v>
      </c>
      <c r="G552" s="110">
        <f t="shared" si="8"/>
        <v>1209</v>
      </c>
    </row>
    <row r="553" spans="1:7" x14ac:dyDescent="0.25">
      <c r="A553" s="108" t="s">
        <v>1095</v>
      </c>
      <c r="B553" s="101" t="s">
        <v>1139</v>
      </c>
      <c r="C553" s="5">
        <v>10426</v>
      </c>
      <c r="D553" s="90">
        <v>111.77</v>
      </c>
      <c r="E553" s="3" t="s">
        <v>46</v>
      </c>
      <c r="F553" s="4">
        <v>20</v>
      </c>
      <c r="G553" s="110">
        <f t="shared" si="8"/>
        <v>2235.4</v>
      </c>
    </row>
    <row r="554" spans="1:7" x14ac:dyDescent="0.25">
      <c r="A554" s="108" t="s">
        <v>1097</v>
      </c>
      <c r="B554" s="101" t="s">
        <v>1141</v>
      </c>
      <c r="C554" s="12">
        <v>3777</v>
      </c>
      <c r="D554" s="90">
        <v>0.72</v>
      </c>
      <c r="E554" s="3" t="s">
        <v>3</v>
      </c>
      <c r="F554" s="4">
        <v>500</v>
      </c>
      <c r="G554" s="110">
        <f t="shared" si="8"/>
        <v>360</v>
      </c>
    </row>
    <row r="555" spans="1:7" ht="25.5" x14ac:dyDescent="0.25">
      <c r="A555" s="108" t="s">
        <v>1099</v>
      </c>
      <c r="B555" s="101" t="s">
        <v>1143</v>
      </c>
      <c r="C555" s="5">
        <v>12239</v>
      </c>
      <c r="D555" s="90">
        <v>21.08</v>
      </c>
      <c r="E555" s="3" t="s">
        <v>46</v>
      </c>
      <c r="F555" s="4">
        <v>100</v>
      </c>
      <c r="G555" s="110">
        <f t="shared" si="8"/>
        <v>2108</v>
      </c>
    </row>
    <row r="556" spans="1:7" x14ac:dyDescent="0.25">
      <c r="A556" s="108" t="s">
        <v>1101</v>
      </c>
      <c r="B556" s="101" t="s">
        <v>2511</v>
      </c>
      <c r="C556" s="2" t="s">
        <v>2013</v>
      </c>
      <c r="D556" s="90">
        <v>13.27</v>
      </c>
      <c r="E556" s="3" t="s">
        <v>46</v>
      </c>
      <c r="F556" s="4">
        <v>100</v>
      </c>
      <c r="G556" s="110">
        <f t="shared" si="8"/>
        <v>1327</v>
      </c>
    </row>
    <row r="557" spans="1:7" x14ac:dyDescent="0.25">
      <c r="A557" s="108" t="s">
        <v>1103</v>
      </c>
      <c r="B557" s="101" t="s">
        <v>1145</v>
      </c>
      <c r="C557" s="8">
        <v>3854</v>
      </c>
      <c r="D557" s="90">
        <v>5.21</v>
      </c>
      <c r="E557" s="3" t="s">
        <v>46</v>
      </c>
      <c r="F557" s="4">
        <v>20</v>
      </c>
      <c r="G557" s="110">
        <f t="shared" si="8"/>
        <v>104.2</v>
      </c>
    </row>
    <row r="558" spans="1:7" x14ac:dyDescent="0.25">
      <c r="A558" s="108" t="s">
        <v>1105</v>
      </c>
      <c r="B558" s="101" t="s">
        <v>1147</v>
      </c>
      <c r="C558" s="8">
        <v>3873</v>
      </c>
      <c r="D558" s="90">
        <v>6.9</v>
      </c>
      <c r="E558" s="3" t="s">
        <v>46</v>
      </c>
      <c r="F558" s="4">
        <v>20</v>
      </c>
      <c r="G558" s="110">
        <f t="shared" si="8"/>
        <v>138</v>
      </c>
    </row>
    <row r="559" spans="1:7" x14ac:dyDescent="0.25">
      <c r="A559" s="108" t="s">
        <v>1107</v>
      </c>
      <c r="B559" s="101" t="s">
        <v>1149</v>
      </c>
      <c r="C559" s="8">
        <v>38021</v>
      </c>
      <c r="D559" s="90">
        <v>16.510000000000002</v>
      </c>
      <c r="E559" s="3" t="s">
        <v>46</v>
      </c>
      <c r="F559" s="4">
        <v>10</v>
      </c>
      <c r="G559" s="110">
        <f t="shared" si="8"/>
        <v>165.1</v>
      </c>
    </row>
    <row r="560" spans="1:7" x14ac:dyDescent="0.25">
      <c r="A560" s="108" t="s">
        <v>1109</v>
      </c>
      <c r="B560" s="101" t="s">
        <v>1151</v>
      </c>
      <c r="C560" s="8">
        <v>3847</v>
      </c>
      <c r="D560" s="90">
        <v>18.739999999999998</v>
      </c>
      <c r="E560" s="3" t="s">
        <v>46</v>
      </c>
      <c r="F560" s="4">
        <v>10</v>
      </c>
      <c r="G560" s="110">
        <f t="shared" si="8"/>
        <v>187.4</v>
      </c>
    </row>
    <row r="561" spans="1:7" x14ac:dyDescent="0.25">
      <c r="A561" s="108" t="s">
        <v>1111</v>
      </c>
      <c r="B561" s="101" t="s">
        <v>1153</v>
      </c>
      <c r="C561" s="8">
        <v>38022</v>
      </c>
      <c r="D561" s="90">
        <v>29.27</v>
      </c>
      <c r="E561" s="3" t="s">
        <v>46</v>
      </c>
      <c r="F561" s="4">
        <v>5</v>
      </c>
      <c r="G561" s="110">
        <f t="shared" si="8"/>
        <v>146.35</v>
      </c>
    </row>
    <row r="562" spans="1:7" x14ac:dyDescent="0.25">
      <c r="A562" s="108" t="s">
        <v>1113</v>
      </c>
      <c r="B562" s="101" t="s">
        <v>1155</v>
      </c>
      <c r="C562" s="8">
        <v>20164</v>
      </c>
      <c r="D562" s="90">
        <v>7.68</v>
      </c>
      <c r="E562" s="3" t="s">
        <v>46</v>
      </c>
      <c r="F562" s="4">
        <v>5</v>
      </c>
      <c r="G562" s="110">
        <f t="shared" si="8"/>
        <v>38.4</v>
      </c>
    </row>
    <row r="563" spans="1:7" x14ac:dyDescent="0.25">
      <c r="A563" s="108" t="s">
        <v>1115</v>
      </c>
      <c r="B563" s="101" t="s">
        <v>1157</v>
      </c>
      <c r="C563" s="8">
        <v>3861</v>
      </c>
      <c r="D563" s="90">
        <v>0.43</v>
      </c>
      <c r="E563" s="3" t="s">
        <v>46</v>
      </c>
      <c r="F563" s="4">
        <v>20</v>
      </c>
      <c r="G563" s="110">
        <f t="shared" si="8"/>
        <v>8.6</v>
      </c>
    </row>
    <row r="564" spans="1:7" x14ac:dyDescent="0.25">
      <c r="A564" s="108" t="s">
        <v>1117</v>
      </c>
      <c r="B564" s="101" t="s">
        <v>1159</v>
      </c>
      <c r="C564" s="8">
        <v>3904</v>
      </c>
      <c r="D564" s="90">
        <v>0.53</v>
      </c>
      <c r="E564" s="3" t="s">
        <v>46</v>
      </c>
      <c r="F564" s="4">
        <v>20</v>
      </c>
      <c r="G564" s="110">
        <f t="shared" si="8"/>
        <v>10.6</v>
      </c>
    </row>
    <row r="565" spans="1:7" x14ac:dyDescent="0.25">
      <c r="A565" s="108" t="s">
        <v>1118</v>
      </c>
      <c r="B565" s="101" t="s">
        <v>1161</v>
      </c>
      <c r="C565" s="8">
        <v>3903</v>
      </c>
      <c r="D565" s="90">
        <v>1.29</v>
      </c>
      <c r="E565" s="3" t="s">
        <v>46</v>
      </c>
      <c r="F565" s="4">
        <v>10</v>
      </c>
      <c r="G565" s="110">
        <f t="shared" si="8"/>
        <v>12.9</v>
      </c>
    </row>
    <row r="566" spans="1:7" x14ac:dyDescent="0.25">
      <c r="A566" s="108" t="s">
        <v>1119</v>
      </c>
      <c r="B566" s="101" t="s">
        <v>1163</v>
      </c>
      <c r="C566" s="8">
        <v>3862</v>
      </c>
      <c r="D566" s="90">
        <v>2.64</v>
      </c>
      <c r="E566" s="3" t="s">
        <v>46</v>
      </c>
      <c r="F566" s="4">
        <v>10</v>
      </c>
      <c r="G566" s="110">
        <f t="shared" si="8"/>
        <v>26.4</v>
      </c>
    </row>
    <row r="567" spans="1:7" x14ac:dyDescent="0.25">
      <c r="A567" s="108" t="s">
        <v>1120</v>
      </c>
      <c r="B567" s="101" t="s">
        <v>1165</v>
      </c>
      <c r="C567" s="8">
        <v>3863</v>
      </c>
      <c r="D567" s="90">
        <v>3.1</v>
      </c>
      <c r="E567" s="3" t="s">
        <v>46</v>
      </c>
      <c r="F567" s="4">
        <v>5</v>
      </c>
      <c r="G567" s="110">
        <f t="shared" si="8"/>
        <v>15.5</v>
      </c>
    </row>
    <row r="568" spans="1:7" x14ac:dyDescent="0.25">
      <c r="A568" s="108" t="s">
        <v>1122</v>
      </c>
      <c r="B568" s="101" t="s">
        <v>1167</v>
      </c>
      <c r="C568" s="8">
        <v>3864</v>
      </c>
      <c r="D568" s="90">
        <v>8.1</v>
      </c>
      <c r="E568" s="3" t="s">
        <v>46</v>
      </c>
      <c r="F568" s="4">
        <v>5</v>
      </c>
      <c r="G568" s="110">
        <f t="shared" si="8"/>
        <v>40.5</v>
      </c>
    </row>
    <row r="569" spans="1:7" x14ac:dyDescent="0.25">
      <c r="A569" s="108" t="s">
        <v>1124</v>
      </c>
      <c r="B569" s="101" t="s">
        <v>1169</v>
      </c>
      <c r="C569" s="8">
        <v>3936</v>
      </c>
      <c r="D569" s="90">
        <v>12.17</v>
      </c>
      <c r="E569" s="3" t="s">
        <v>46</v>
      </c>
      <c r="F569" s="4">
        <v>20</v>
      </c>
      <c r="G569" s="110">
        <f t="shared" si="8"/>
        <v>243.4</v>
      </c>
    </row>
    <row r="570" spans="1:7" x14ac:dyDescent="0.25">
      <c r="A570" s="108" t="s">
        <v>1126</v>
      </c>
      <c r="B570" s="101" t="s">
        <v>1171</v>
      </c>
      <c r="C570" s="8">
        <v>3908</v>
      </c>
      <c r="D570" s="90">
        <v>0.5</v>
      </c>
      <c r="E570" s="3" t="s">
        <v>46</v>
      </c>
      <c r="F570" s="4">
        <v>10</v>
      </c>
      <c r="G570" s="110">
        <f t="shared" si="8"/>
        <v>5</v>
      </c>
    </row>
    <row r="571" spans="1:7" x14ac:dyDescent="0.25">
      <c r="A571" s="108" t="s">
        <v>1128</v>
      </c>
      <c r="B571" s="101" t="s">
        <v>1173</v>
      </c>
      <c r="C571" s="8">
        <v>3912</v>
      </c>
      <c r="D571" s="90">
        <v>17.559999999999999</v>
      </c>
      <c r="E571" s="3" t="s">
        <v>46</v>
      </c>
      <c r="F571" s="4">
        <v>5</v>
      </c>
      <c r="G571" s="110">
        <f t="shared" si="8"/>
        <v>87.8</v>
      </c>
    </row>
    <row r="572" spans="1:7" x14ac:dyDescent="0.25">
      <c r="A572" s="108" t="s">
        <v>1130</v>
      </c>
      <c r="B572" s="101" t="s">
        <v>1175</v>
      </c>
      <c r="C572" s="8">
        <v>3909</v>
      </c>
      <c r="D572" s="90">
        <v>4.12</v>
      </c>
      <c r="E572" s="3" t="s">
        <v>46</v>
      </c>
      <c r="F572" s="4">
        <v>5</v>
      </c>
      <c r="G572" s="110">
        <f t="shared" si="8"/>
        <v>20.6</v>
      </c>
    </row>
    <row r="573" spans="1:7" x14ac:dyDescent="0.25">
      <c r="A573" s="108" t="s">
        <v>1132</v>
      </c>
      <c r="B573" s="101" t="s">
        <v>1177</v>
      </c>
      <c r="C573" s="8">
        <v>12404</v>
      </c>
      <c r="D573" s="90">
        <v>5.56</v>
      </c>
      <c r="E573" s="3" t="s">
        <v>46</v>
      </c>
      <c r="F573" s="4">
        <v>10</v>
      </c>
      <c r="G573" s="110">
        <f t="shared" si="8"/>
        <v>55.6</v>
      </c>
    </row>
    <row r="574" spans="1:7" x14ac:dyDescent="0.25">
      <c r="A574" s="108" t="s">
        <v>1134</v>
      </c>
      <c r="B574" s="101" t="s">
        <v>1179</v>
      </c>
      <c r="C574" s="8">
        <v>3908</v>
      </c>
      <c r="D574" s="90">
        <v>3.02</v>
      </c>
      <c r="E574" s="3" t="s">
        <v>46</v>
      </c>
      <c r="F574" s="4">
        <v>5</v>
      </c>
      <c r="G574" s="110">
        <f t="shared" si="8"/>
        <v>15.1</v>
      </c>
    </row>
    <row r="575" spans="1:7" x14ac:dyDescent="0.25">
      <c r="A575" s="108" t="s">
        <v>1136</v>
      </c>
      <c r="B575" s="101" t="s">
        <v>1181</v>
      </c>
      <c r="C575" s="8">
        <v>3909</v>
      </c>
      <c r="D575" s="90">
        <v>4.12</v>
      </c>
      <c r="E575" s="3" t="s">
        <v>46</v>
      </c>
      <c r="F575" s="4">
        <v>5</v>
      </c>
      <c r="G575" s="110">
        <f t="shared" si="8"/>
        <v>20.6</v>
      </c>
    </row>
    <row r="576" spans="1:7" x14ac:dyDescent="0.25">
      <c r="A576" s="108" t="s">
        <v>1138</v>
      </c>
      <c r="B576" s="101" t="s">
        <v>1183</v>
      </c>
      <c r="C576" s="8">
        <v>3910</v>
      </c>
      <c r="D576" s="90">
        <v>6.7</v>
      </c>
      <c r="E576" s="3" t="s">
        <v>46</v>
      </c>
      <c r="F576" s="4">
        <v>5</v>
      </c>
      <c r="G576" s="110">
        <f t="shared" si="8"/>
        <v>33.5</v>
      </c>
    </row>
    <row r="577" spans="1:7" x14ac:dyDescent="0.25">
      <c r="A577" s="108" t="s">
        <v>1140</v>
      </c>
      <c r="B577" s="101" t="s">
        <v>1185</v>
      </c>
      <c r="C577" s="8">
        <v>3913</v>
      </c>
      <c r="D577" s="90">
        <v>32.04</v>
      </c>
      <c r="E577" s="3" t="s">
        <v>46</v>
      </c>
      <c r="F577" s="4">
        <v>10</v>
      </c>
      <c r="G577" s="110">
        <f t="shared" si="8"/>
        <v>320.39999999999998</v>
      </c>
    </row>
    <row r="578" spans="1:7" x14ac:dyDescent="0.25">
      <c r="A578" s="108" t="s">
        <v>1142</v>
      </c>
      <c r="B578" s="101" t="s">
        <v>1187</v>
      </c>
      <c r="C578" s="8">
        <v>3911</v>
      </c>
      <c r="D578" s="90">
        <v>9.36</v>
      </c>
      <c r="E578" s="3" t="s">
        <v>46</v>
      </c>
      <c r="F578" s="4">
        <v>5</v>
      </c>
      <c r="G578" s="110">
        <f t="shared" si="8"/>
        <v>46.8</v>
      </c>
    </row>
    <row r="579" spans="1:7" x14ac:dyDescent="0.25">
      <c r="A579" s="108" t="s">
        <v>1144</v>
      </c>
      <c r="B579" s="101" t="s">
        <v>1189</v>
      </c>
      <c r="C579" s="8">
        <v>3912</v>
      </c>
      <c r="D579" s="90">
        <v>17.559999999999999</v>
      </c>
      <c r="E579" s="3" t="s">
        <v>46</v>
      </c>
      <c r="F579" s="4">
        <v>5</v>
      </c>
      <c r="G579" s="110">
        <f t="shared" si="8"/>
        <v>87.8</v>
      </c>
    </row>
    <row r="580" spans="1:7" x14ac:dyDescent="0.25">
      <c r="A580" s="108" t="s">
        <v>1146</v>
      </c>
      <c r="B580" s="101" t="s">
        <v>1191</v>
      </c>
      <c r="C580" s="8">
        <v>3913</v>
      </c>
      <c r="D580" s="90">
        <v>32.04</v>
      </c>
      <c r="E580" s="3" t="s">
        <v>46</v>
      </c>
      <c r="F580" s="4">
        <v>10</v>
      </c>
      <c r="G580" s="110">
        <f t="shared" ref="G580:G643" si="9">TRUNC(F580*D580,2)</f>
        <v>320.39999999999998</v>
      </c>
    </row>
    <row r="581" spans="1:7" x14ac:dyDescent="0.25">
      <c r="A581" s="108" t="s">
        <v>1148</v>
      </c>
      <c r="B581" s="101" t="s">
        <v>1193</v>
      </c>
      <c r="C581" s="5">
        <v>2644</v>
      </c>
      <c r="D581" s="90">
        <v>4.43</v>
      </c>
      <c r="E581" s="3" t="s">
        <v>46</v>
      </c>
      <c r="F581" s="4">
        <v>5</v>
      </c>
      <c r="G581" s="110">
        <f t="shared" si="9"/>
        <v>22.15</v>
      </c>
    </row>
    <row r="582" spans="1:7" x14ac:dyDescent="0.25">
      <c r="A582" s="108" t="s">
        <v>1150</v>
      </c>
      <c r="B582" s="101" t="s">
        <v>1195</v>
      </c>
      <c r="C582" s="5">
        <v>2637</v>
      </c>
      <c r="D582" s="90">
        <v>1.48</v>
      </c>
      <c r="E582" s="3" t="s">
        <v>46</v>
      </c>
      <c r="F582" s="4">
        <v>5</v>
      </c>
      <c r="G582" s="110">
        <f t="shared" si="9"/>
        <v>7.4</v>
      </c>
    </row>
    <row r="583" spans="1:7" x14ac:dyDescent="0.25">
      <c r="A583" s="108" t="s">
        <v>1152</v>
      </c>
      <c r="B583" s="101" t="s">
        <v>1197</v>
      </c>
      <c r="C583" s="5">
        <v>2639</v>
      </c>
      <c r="D583" s="90">
        <v>3.06</v>
      </c>
      <c r="E583" s="3" t="s">
        <v>46</v>
      </c>
      <c r="F583" s="4">
        <v>5</v>
      </c>
      <c r="G583" s="110">
        <f t="shared" si="9"/>
        <v>15.3</v>
      </c>
    </row>
    <row r="584" spans="1:7" x14ac:dyDescent="0.25">
      <c r="A584" s="108" t="s">
        <v>1154</v>
      </c>
      <c r="B584" s="101" t="s">
        <v>1199</v>
      </c>
      <c r="C584" s="5">
        <v>2638</v>
      </c>
      <c r="D584" s="90">
        <v>1.72</v>
      </c>
      <c r="E584" s="3" t="s">
        <v>46</v>
      </c>
      <c r="F584" s="4">
        <v>10</v>
      </c>
      <c r="G584" s="110">
        <f t="shared" si="9"/>
        <v>17.2</v>
      </c>
    </row>
    <row r="585" spans="1:7" x14ac:dyDescent="0.25">
      <c r="A585" s="108" t="s">
        <v>1156</v>
      </c>
      <c r="B585" s="101" t="s">
        <v>1201</v>
      </c>
      <c r="C585" s="5">
        <v>2636</v>
      </c>
      <c r="D585" s="90">
        <v>0.23</v>
      </c>
      <c r="E585" s="3" t="s">
        <v>46</v>
      </c>
      <c r="F585" s="4">
        <v>20</v>
      </c>
      <c r="G585" s="110">
        <f t="shared" si="9"/>
        <v>4.5999999999999996</v>
      </c>
    </row>
    <row r="586" spans="1:7" x14ac:dyDescent="0.25">
      <c r="A586" s="108" t="s">
        <v>1158</v>
      </c>
      <c r="B586" s="101" t="s">
        <v>1203</v>
      </c>
      <c r="C586" s="5">
        <v>2640</v>
      </c>
      <c r="D586" s="90">
        <v>9.0299999999999994</v>
      </c>
      <c r="E586" s="3" t="s">
        <v>46</v>
      </c>
      <c r="F586" s="4">
        <v>15</v>
      </c>
      <c r="G586" s="110">
        <f t="shared" si="9"/>
        <v>135.44999999999999</v>
      </c>
    </row>
    <row r="587" spans="1:7" x14ac:dyDescent="0.25">
      <c r="A587" s="108" t="s">
        <v>1160</v>
      </c>
      <c r="B587" s="101" t="s">
        <v>1205</v>
      </c>
      <c r="C587" s="5">
        <v>2643</v>
      </c>
      <c r="D587" s="90">
        <v>6.19</v>
      </c>
      <c r="E587" s="3" t="s">
        <v>46</v>
      </c>
      <c r="F587" s="4">
        <v>10</v>
      </c>
      <c r="G587" s="110">
        <f t="shared" si="9"/>
        <v>61.9</v>
      </c>
    </row>
    <row r="588" spans="1:7" x14ac:dyDescent="0.25">
      <c r="A588" s="108" t="s">
        <v>1162</v>
      </c>
      <c r="B588" s="101" t="s">
        <v>1207</v>
      </c>
      <c r="C588" s="5">
        <v>2642</v>
      </c>
      <c r="D588" s="90">
        <v>13.76</v>
      </c>
      <c r="E588" s="3" t="s">
        <v>46</v>
      </c>
      <c r="F588" s="4">
        <v>15</v>
      </c>
      <c r="G588" s="110">
        <f t="shared" si="9"/>
        <v>206.4</v>
      </c>
    </row>
    <row r="589" spans="1:7" x14ac:dyDescent="0.25">
      <c r="A589" s="108" t="s">
        <v>1164</v>
      </c>
      <c r="B589" s="101" t="s">
        <v>1209</v>
      </c>
      <c r="C589" s="5">
        <v>1901</v>
      </c>
      <c r="D589" s="90">
        <v>7.0000000000000007E-2</v>
      </c>
      <c r="E589" s="3" t="s">
        <v>46</v>
      </c>
      <c r="F589" s="4">
        <v>20</v>
      </c>
      <c r="G589" s="110">
        <f t="shared" si="9"/>
        <v>1.4</v>
      </c>
    </row>
    <row r="590" spans="1:7" x14ac:dyDescent="0.25">
      <c r="A590" s="108" t="s">
        <v>1166</v>
      </c>
      <c r="B590" s="101" t="s">
        <v>1211</v>
      </c>
      <c r="C590" s="5">
        <v>1891</v>
      </c>
      <c r="D590" s="90">
        <v>0.67</v>
      </c>
      <c r="E590" s="3" t="s">
        <v>46</v>
      </c>
      <c r="F590" s="4">
        <v>20</v>
      </c>
      <c r="G590" s="110">
        <f t="shared" si="9"/>
        <v>13.4</v>
      </c>
    </row>
    <row r="591" spans="1:7" x14ac:dyDescent="0.25">
      <c r="A591" s="108" t="s">
        <v>1168</v>
      </c>
      <c r="B591" s="101" t="s">
        <v>1213</v>
      </c>
      <c r="C591" s="5">
        <v>1892</v>
      </c>
      <c r="D591" s="90">
        <v>0.94</v>
      </c>
      <c r="E591" s="3" t="s">
        <v>46</v>
      </c>
      <c r="F591" s="4">
        <v>15</v>
      </c>
      <c r="G591" s="110">
        <f t="shared" si="9"/>
        <v>14.1</v>
      </c>
    </row>
    <row r="592" spans="1:7" x14ac:dyDescent="0.25">
      <c r="A592" s="108" t="s">
        <v>1170</v>
      </c>
      <c r="B592" s="101" t="s">
        <v>1215</v>
      </c>
      <c r="C592" s="5">
        <v>1902</v>
      </c>
      <c r="D592" s="90">
        <v>1.47</v>
      </c>
      <c r="E592" s="3" t="s">
        <v>46</v>
      </c>
      <c r="F592" s="4">
        <v>20</v>
      </c>
      <c r="G592" s="110">
        <f t="shared" si="9"/>
        <v>29.4</v>
      </c>
    </row>
    <row r="593" spans="1:7" x14ac:dyDescent="0.25">
      <c r="A593" s="108" t="s">
        <v>1172</v>
      </c>
      <c r="B593" s="101" t="s">
        <v>1217</v>
      </c>
      <c r="C593" s="5">
        <v>1894</v>
      </c>
      <c r="D593" s="90">
        <v>2.93</v>
      </c>
      <c r="E593" s="3" t="s">
        <v>46</v>
      </c>
      <c r="F593" s="4">
        <v>10</v>
      </c>
      <c r="G593" s="110">
        <f t="shared" si="9"/>
        <v>29.3</v>
      </c>
    </row>
    <row r="594" spans="1:7" x14ac:dyDescent="0.25">
      <c r="A594" s="108" t="s">
        <v>1174</v>
      </c>
      <c r="B594" s="101" t="s">
        <v>1219</v>
      </c>
      <c r="C594" s="5">
        <v>1907</v>
      </c>
      <c r="D594" s="90">
        <v>6.51</v>
      </c>
      <c r="E594" s="3" t="s">
        <v>46</v>
      </c>
      <c r="F594" s="4">
        <v>5</v>
      </c>
      <c r="G594" s="110">
        <f t="shared" si="9"/>
        <v>32.549999999999997</v>
      </c>
    </row>
    <row r="595" spans="1:7" x14ac:dyDescent="0.25">
      <c r="A595" s="108" t="s">
        <v>1176</v>
      </c>
      <c r="B595" s="101" t="s">
        <v>1221</v>
      </c>
      <c r="C595" s="5">
        <v>1896</v>
      </c>
      <c r="D595" s="90">
        <v>8.75</v>
      </c>
      <c r="E595" s="3" t="s">
        <v>46</v>
      </c>
      <c r="F595" s="4">
        <v>5</v>
      </c>
      <c r="G595" s="110">
        <f t="shared" si="9"/>
        <v>43.75</v>
      </c>
    </row>
    <row r="596" spans="1:7" x14ac:dyDescent="0.25">
      <c r="A596" s="108" t="s">
        <v>1178</v>
      </c>
      <c r="B596" s="101" t="s">
        <v>1223</v>
      </c>
      <c r="C596" s="8">
        <v>3878</v>
      </c>
      <c r="D596" s="90">
        <v>4.95</v>
      </c>
      <c r="E596" s="3" t="s">
        <v>46</v>
      </c>
      <c r="F596" s="4">
        <v>5</v>
      </c>
      <c r="G596" s="110">
        <f t="shared" si="9"/>
        <v>24.75</v>
      </c>
    </row>
    <row r="597" spans="1:7" x14ac:dyDescent="0.25">
      <c r="A597" s="108" t="s">
        <v>1180</v>
      </c>
      <c r="B597" s="101" t="s">
        <v>1225</v>
      </c>
      <c r="C597" s="8">
        <v>3877</v>
      </c>
      <c r="D597" s="90">
        <v>4.5199999999999996</v>
      </c>
      <c r="E597" s="3" t="s">
        <v>46</v>
      </c>
      <c r="F597" s="4">
        <v>5</v>
      </c>
      <c r="G597" s="110">
        <f t="shared" si="9"/>
        <v>22.6</v>
      </c>
    </row>
    <row r="598" spans="1:7" x14ac:dyDescent="0.25">
      <c r="A598" s="108" t="s">
        <v>1182</v>
      </c>
      <c r="B598" s="101" t="s">
        <v>1227</v>
      </c>
      <c r="C598" s="8">
        <v>3879</v>
      </c>
      <c r="D598" s="90">
        <v>9.99</v>
      </c>
      <c r="E598" s="3" t="s">
        <v>46</v>
      </c>
      <c r="F598" s="4">
        <v>5</v>
      </c>
      <c r="G598" s="110">
        <f t="shared" si="9"/>
        <v>49.95</v>
      </c>
    </row>
    <row r="599" spans="1:7" x14ac:dyDescent="0.25">
      <c r="A599" s="108" t="s">
        <v>1184</v>
      </c>
      <c r="B599" s="101" t="s">
        <v>1229</v>
      </c>
      <c r="C599" s="8">
        <v>3902</v>
      </c>
      <c r="D599" s="90">
        <v>15.67</v>
      </c>
      <c r="E599" s="3" t="s">
        <v>46</v>
      </c>
      <c r="F599" s="4">
        <v>5</v>
      </c>
      <c r="G599" s="110">
        <f t="shared" si="9"/>
        <v>78.349999999999994</v>
      </c>
    </row>
    <row r="600" spans="1:7" x14ac:dyDescent="0.25">
      <c r="A600" s="108" t="s">
        <v>1186</v>
      </c>
      <c r="B600" s="101" t="s">
        <v>1231</v>
      </c>
      <c r="C600" s="8">
        <v>3876</v>
      </c>
      <c r="D600" s="90">
        <v>2.61</v>
      </c>
      <c r="E600" s="3" t="s">
        <v>46</v>
      </c>
      <c r="F600" s="4">
        <v>10</v>
      </c>
      <c r="G600" s="110">
        <f t="shared" si="9"/>
        <v>26.1</v>
      </c>
    </row>
    <row r="601" spans="1:7" x14ac:dyDescent="0.25">
      <c r="A601" s="108" t="s">
        <v>1188</v>
      </c>
      <c r="B601" s="101" t="s">
        <v>1233</v>
      </c>
      <c r="C601" s="8">
        <v>3883</v>
      </c>
      <c r="D601" s="90">
        <v>1.04</v>
      </c>
      <c r="E601" s="3" t="s">
        <v>46</v>
      </c>
      <c r="F601" s="4">
        <v>10</v>
      </c>
      <c r="G601" s="110">
        <f t="shared" si="9"/>
        <v>10.4</v>
      </c>
    </row>
    <row r="602" spans="1:7" x14ac:dyDescent="0.25">
      <c r="A602" s="108" t="s">
        <v>1190</v>
      </c>
      <c r="B602" s="101" t="s">
        <v>1235</v>
      </c>
      <c r="C602" s="8">
        <v>3884</v>
      </c>
      <c r="D602" s="90">
        <v>1.55</v>
      </c>
      <c r="E602" s="3" t="s">
        <v>46</v>
      </c>
      <c r="F602" s="4">
        <v>10</v>
      </c>
      <c r="G602" s="110">
        <f t="shared" si="9"/>
        <v>15.5</v>
      </c>
    </row>
    <row r="603" spans="1:7" x14ac:dyDescent="0.25">
      <c r="A603" s="108" t="s">
        <v>1192</v>
      </c>
      <c r="B603" s="101" t="s">
        <v>1237</v>
      </c>
      <c r="C603" s="8">
        <v>3861</v>
      </c>
      <c r="D603" s="90">
        <v>0.43</v>
      </c>
      <c r="E603" s="3" t="s">
        <v>46</v>
      </c>
      <c r="F603" s="4">
        <v>20</v>
      </c>
      <c r="G603" s="110">
        <f t="shared" si="9"/>
        <v>8.6</v>
      </c>
    </row>
    <row r="604" spans="1:7" x14ac:dyDescent="0.25">
      <c r="A604" s="108" t="s">
        <v>1194</v>
      </c>
      <c r="B604" s="101" t="s">
        <v>1239</v>
      </c>
      <c r="C604" s="8">
        <v>3904</v>
      </c>
      <c r="D604" s="90">
        <v>0.53</v>
      </c>
      <c r="E604" s="3" t="s">
        <v>46</v>
      </c>
      <c r="F604" s="4">
        <v>20</v>
      </c>
      <c r="G604" s="110">
        <f t="shared" si="9"/>
        <v>10.6</v>
      </c>
    </row>
    <row r="605" spans="1:7" x14ac:dyDescent="0.25">
      <c r="A605" s="108" t="s">
        <v>1196</v>
      </c>
      <c r="B605" s="101" t="s">
        <v>1241</v>
      </c>
      <c r="C605" s="8">
        <v>3903</v>
      </c>
      <c r="D605" s="90">
        <v>1.29</v>
      </c>
      <c r="E605" s="3" t="s">
        <v>46</v>
      </c>
      <c r="F605" s="4">
        <v>10</v>
      </c>
      <c r="G605" s="110">
        <f t="shared" si="9"/>
        <v>12.9</v>
      </c>
    </row>
    <row r="606" spans="1:7" x14ac:dyDescent="0.25">
      <c r="A606" s="108" t="s">
        <v>1198</v>
      </c>
      <c r="B606" s="101" t="s">
        <v>1243</v>
      </c>
      <c r="C606" s="8">
        <v>3862</v>
      </c>
      <c r="D606" s="90">
        <v>2.64</v>
      </c>
      <c r="E606" s="3" t="s">
        <v>46</v>
      </c>
      <c r="F606" s="4">
        <v>10</v>
      </c>
      <c r="G606" s="110">
        <f t="shared" si="9"/>
        <v>26.4</v>
      </c>
    </row>
    <row r="607" spans="1:7" x14ac:dyDescent="0.25">
      <c r="A607" s="108" t="s">
        <v>1200</v>
      </c>
      <c r="B607" s="101" t="s">
        <v>1245</v>
      </c>
      <c r="C607" s="8">
        <v>3863</v>
      </c>
      <c r="D607" s="90">
        <v>3.1</v>
      </c>
      <c r="E607" s="3" t="s">
        <v>46</v>
      </c>
      <c r="F607" s="4">
        <v>5</v>
      </c>
      <c r="G607" s="110">
        <f t="shared" si="9"/>
        <v>15.5</v>
      </c>
    </row>
    <row r="608" spans="1:7" x14ac:dyDescent="0.25">
      <c r="A608" s="108" t="s">
        <v>1202</v>
      </c>
      <c r="B608" s="101" t="s">
        <v>1247</v>
      </c>
      <c r="C608" s="8">
        <v>3859</v>
      </c>
      <c r="D608" s="90">
        <v>0.91</v>
      </c>
      <c r="E608" s="3" t="s">
        <v>46</v>
      </c>
      <c r="F608" s="4">
        <v>5</v>
      </c>
      <c r="G608" s="110">
        <f t="shared" si="9"/>
        <v>4.55</v>
      </c>
    </row>
    <row r="609" spans="1:7" x14ac:dyDescent="0.25">
      <c r="A609" s="108" t="s">
        <v>1204</v>
      </c>
      <c r="B609" s="101" t="s">
        <v>1249</v>
      </c>
      <c r="C609" s="8">
        <v>3906</v>
      </c>
      <c r="D609" s="90">
        <v>1.0900000000000001</v>
      </c>
      <c r="E609" s="3" t="s">
        <v>46</v>
      </c>
      <c r="F609" s="4">
        <v>5</v>
      </c>
      <c r="G609" s="110">
        <f t="shared" si="9"/>
        <v>5.45</v>
      </c>
    </row>
    <row r="610" spans="1:7" x14ac:dyDescent="0.25">
      <c r="A610" s="108" t="s">
        <v>1206</v>
      </c>
      <c r="B610" s="101" t="s">
        <v>1251</v>
      </c>
      <c r="C610" s="8">
        <v>3860</v>
      </c>
      <c r="D610" s="90">
        <v>3.6</v>
      </c>
      <c r="E610" s="3" t="s">
        <v>46</v>
      </c>
      <c r="F610" s="4">
        <v>10</v>
      </c>
      <c r="G610" s="110">
        <f t="shared" si="9"/>
        <v>36</v>
      </c>
    </row>
    <row r="611" spans="1:7" x14ac:dyDescent="0.25">
      <c r="A611" s="108" t="s">
        <v>1208</v>
      </c>
      <c r="B611" s="101" t="s">
        <v>1253</v>
      </c>
      <c r="C611" s="8">
        <v>3905</v>
      </c>
      <c r="D611" s="90">
        <v>7.98</v>
      </c>
      <c r="E611" s="3" t="s">
        <v>46</v>
      </c>
      <c r="F611" s="4">
        <v>10</v>
      </c>
      <c r="G611" s="110">
        <f t="shared" si="9"/>
        <v>79.8</v>
      </c>
    </row>
    <row r="612" spans="1:7" x14ac:dyDescent="0.25">
      <c r="A612" s="108" t="s">
        <v>1210</v>
      </c>
      <c r="B612" s="101" t="s">
        <v>1255</v>
      </c>
      <c r="C612" s="8">
        <v>3871</v>
      </c>
      <c r="D612" s="90">
        <v>16.579999999999998</v>
      </c>
      <c r="E612" s="3" t="s">
        <v>46</v>
      </c>
      <c r="F612" s="4">
        <v>10</v>
      </c>
      <c r="G612" s="110">
        <f t="shared" si="9"/>
        <v>165.8</v>
      </c>
    </row>
    <row r="613" spans="1:7" x14ac:dyDescent="0.25">
      <c r="A613" s="108" t="s">
        <v>1212</v>
      </c>
      <c r="B613" s="101" t="s">
        <v>1257</v>
      </c>
      <c r="C613" s="8">
        <v>3864</v>
      </c>
      <c r="D613" s="90">
        <v>8.1</v>
      </c>
      <c r="E613" s="3" t="s">
        <v>46</v>
      </c>
      <c r="F613" s="4">
        <v>5</v>
      </c>
      <c r="G613" s="110">
        <f t="shared" si="9"/>
        <v>40.5</v>
      </c>
    </row>
    <row r="614" spans="1:7" x14ac:dyDescent="0.25">
      <c r="A614" s="108" t="s">
        <v>1214</v>
      </c>
      <c r="B614" s="101" t="s">
        <v>1259</v>
      </c>
      <c r="C614" s="8">
        <v>3865</v>
      </c>
      <c r="D614" s="90">
        <v>14.08</v>
      </c>
      <c r="E614" s="3" t="s">
        <v>46</v>
      </c>
      <c r="F614" s="4">
        <v>10</v>
      </c>
      <c r="G614" s="110">
        <f t="shared" si="9"/>
        <v>140.80000000000001</v>
      </c>
    </row>
    <row r="615" spans="1:7" x14ac:dyDescent="0.25">
      <c r="A615" s="108" t="s">
        <v>1216</v>
      </c>
      <c r="B615" s="101" t="s">
        <v>1261</v>
      </c>
      <c r="C615" s="8">
        <v>3859</v>
      </c>
      <c r="D615" s="90">
        <v>0.91</v>
      </c>
      <c r="E615" s="3" t="s">
        <v>46</v>
      </c>
      <c r="F615" s="4">
        <v>10</v>
      </c>
      <c r="G615" s="110">
        <f t="shared" si="9"/>
        <v>9.1</v>
      </c>
    </row>
    <row r="616" spans="1:7" x14ac:dyDescent="0.25">
      <c r="A616" s="108" t="s">
        <v>1218</v>
      </c>
      <c r="B616" s="101" t="s">
        <v>1263</v>
      </c>
      <c r="C616" s="8">
        <v>3906</v>
      </c>
      <c r="D616" s="90">
        <v>1.0900000000000001</v>
      </c>
      <c r="E616" s="3" t="s">
        <v>46</v>
      </c>
      <c r="F616" s="4">
        <v>10</v>
      </c>
      <c r="G616" s="110">
        <f t="shared" si="9"/>
        <v>10.9</v>
      </c>
    </row>
    <row r="617" spans="1:7" x14ac:dyDescent="0.25">
      <c r="A617" s="108" t="s">
        <v>1220</v>
      </c>
      <c r="B617" s="101" t="s">
        <v>1265</v>
      </c>
      <c r="C617" s="8">
        <v>3870</v>
      </c>
      <c r="D617" s="90">
        <v>4.5599999999999996</v>
      </c>
      <c r="E617" s="3" t="s">
        <v>46</v>
      </c>
      <c r="F617" s="4">
        <v>10</v>
      </c>
      <c r="G617" s="110">
        <f t="shared" si="9"/>
        <v>45.6</v>
      </c>
    </row>
    <row r="618" spans="1:7" x14ac:dyDescent="0.25">
      <c r="A618" s="108" t="s">
        <v>1222</v>
      </c>
      <c r="B618" s="101" t="s">
        <v>1267</v>
      </c>
      <c r="C618" s="8">
        <v>3860</v>
      </c>
      <c r="D618" s="90">
        <v>3.6</v>
      </c>
      <c r="E618" s="3" t="s">
        <v>46</v>
      </c>
      <c r="F618" s="4">
        <v>5</v>
      </c>
      <c r="G618" s="110">
        <f t="shared" si="9"/>
        <v>18</v>
      </c>
    </row>
    <row r="619" spans="1:7" x14ac:dyDescent="0.25">
      <c r="A619" s="108" t="s">
        <v>1224</v>
      </c>
      <c r="B619" s="101" t="s">
        <v>1269</v>
      </c>
      <c r="C619" s="8">
        <v>3905</v>
      </c>
      <c r="D619" s="90">
        <v>7.98</v>
      </c>
      <c r="E619" s="3" t="s">
        <v>46</v>
      </c>
      <c r="F619" s="4">
        <v>5</v>
      </c>
      <c r="G619" s="110">
        <f t="shared" si="9"/>
        <v>39.9</v>
      </c>
    </row>
    <row r="620" spans="1:7" x14ac:dyDescent="0.25">
      <c r="A620" s="108" t="s">
        <v>1226</v>
      </c>
      <c r="B620" s="101" t="s">
        <v>1271</v>
      </c>
      <c r="C620" s="8">
        <v>3871</v>
      </c>
      <c r="D620" s="90">
        <v>16.579999999999998</v>
      </c>
      <c r="E620" s="3" t="s">
        <v>46</v>
      </c>
      <c r="F620" s="4">
        <v>5</v>
      </c>
      <c r="G620" s="110">
        <f t="shared" si="9"/>
        <v>82.9</v>
      </c>
    </row>
    <row r="621" spans="1:7" x14ac:dyDescent="0.25">
      <c r="A621" s="108" t="s">
        <v>1228</v>
      </c>
      <c r="B621" s="101" t="s">
        <v>1273</v>
      </c>
      <c r="C621" s="8">
        <v>3868</v>
      </c>
      <c r="D621" s="90">
        <v>0.86</v>
      </c>
      <c r="E621" s="3" t="s">
        <v>46</v>
      </c>
      <c r="F621" s="4">
        <v>10</v>
      </c>
      <c r="G621" s="110">
        <f t="shared" si="9"/>
        <v>8.6</v>
      </c>
    </row>
    <row r="622" spans="1:7" x14ac:dyDescent="0.25">
      <c r="A622" s="108" t="s">
        <v>1230</v>
      </c>
      <c r="B622" s="101" t="s">
        <v>1275</v>
      </c>
      <c r="C622" s="8">
        <v>3869</v>
      </c>
      <c r="D622" s="90">
        <v>2.48</v>
      </c>
      <c r="E622" s="3" t="s">
        <v>46</v>
      </c>
      <c r="F622" s="4">
        <v>10</v>
      </c>
      <c r="G622" s="110">
        <f t="shared" si="9"/>
        <v>24.8</v>
      </c>
    </row>
    <row r="623" spans="1:7" x14ac:dyDescent="0.25">
      <c r="A623" s="108" t="s">
        <v>1232</v>
      </c>
      <c r="B623" s="101" t="s">
        <v>1277</v>
      </c>
      <c r="C623" s="8">
        <v>3872</v>
      </c>
      <c r="D623" s="90">
        <v>3.02</v>
      </c>
      <c r="E623" s="3" t="s">
        <v>46</v>
      </c>
      <c r="F623" s="4">
        <v>5</v>
      </c>
      <c r="G623" s="110">
        <f t="shared" si="9"/>
        <v>15.1</v>
      </c>
    </row>
    <row r="624" spans="1:7" x14ac:dyDescent="0.25">
      <c r="A624" s="108" t="s">
        <v>1234</v>
      </c>
      <c r="B624" s="101" t="s">
        <v>1279</v>
      </c>
      <c r="C624" s="8">
        <v>3850</v>
      </c>
      <c r="D624" s="90">
        <v>7.78</v>
      </c>
      <c r="E624" s="3" t="s">
        <v>46</v>
      </c>
      <c r="F624" s="4">
        <v>5</v>
      </c>
      <c r="G624" s="110">
        <f t="shared" si="9"/>
        <v>38.9</v>
      </c>
    </row>
    <row r="625" spans="1:7" x14ac:dyDescent="0.25">
      <c r="A625" s="108" t="s">
        <v>1236</v>
      </c>
      <c r="B625" s="101" t="s">
        <v>1281</v>
      </c>
      <c r="C625" s="8">
        <v>3855</v>
      </c>
      <c r="D625" s="90">
        <v>3.45</v>
      </c>
      <c r="E625" s="3" t="s">
        <v>46</v>
      </c>
      <c r="F625" s="4">
        <v>10</v>
      </c>
      <c r="G625" s="110">
        <f t="shared" si="9"/>
        <v>34.5</v>
      </c>
    </row>
    <row r="626" spans="1:7" x14ac:dyDescent="0.25">
      <c r="A626" s="108" t="s">
        <v>1238</v>
      </c>
      <c r="B626" s="101" t="s">
        <v>1283</v>
      </c>
      <c r="C626" s="8">
        <v>3874</v>
      </c>
      <c r="D626" s="90">
        <v>3.67</v>
      </c>
      <c r="E626" s="3" t="s">
        <v>46</v>
      </c>
      <c r="F626" s="4">
        <v>10</v>
      </c>
      <c r="G626" s="110">
        <f t="shared" si="9"/>
        <v>36.700000000000003</v>
      </c>
    </row>
    <row r="627" spans="1:7" x14ac:dyDescent="0.25">
      <c r="A627" s="108" t="s">
        <v>1240</v>
      </c>
      <c r="B627" s="101" t="s">
        <v>1285</v>
      </c>
      <c r="C627" s="8">
        <v>3870</v>
      </c>
      <c r="D627" s="90">
        <v>4.5599999999999996</v>
      </c>
      <c r="E627" s="3" t="s">
        <v>46</v>
      </c>
      <c r="F627" s="4">
        <v>10</v>
      </c>
      <c r="G627" s="110">
        <f t="shared" si="9"/>
        <v>45.6</v>
      </c>
    </row>
    <row r="628" spans="1:7" x14ac:dyDescent="0.25">
      <c r="A628" s="108" t="s">
        <v>1242</v>
      </c>
      <c r="B628" s="101" t="s">
        <v>1287</v>
      </c>
      <c r="C628" s="8">
        <v>3868</v>
      </c>
      <c r="D628" s="90">
        <v>0.86</v>
      </c>
      <c r="E628" s="3" t="s">
        <v>46</v>
      </c>
      <c r="F628" s="4">
        <v>10</v>
      </c>
      <c r="G628" s="110">
        <f t="shared" si="9"/>
        <v>8.6</v>
      </c>
    </row>
    <row r="629" spans="1:7" x14ac:dyDescent="0.25">
      <c r="A629" s="108" t="s">
        <v>1244</v>
      </c>
      <c r="B629" s="101" t="s">
        <v>1289</v>
      </c>
      <c r="C629" s="8">
        <v>3869</v>
      </c>
      <c r="D629" s="90">
        <v>2.48</v>
      </c>
      <c r="E629" s="3" t="s">
        <v>46</v>
      </c>
      <c r="F629" s="4">
        <v>5</v>
      </c>
      <c r="G629" s="110">
        <f t="shared" si="9"/>
        <v>12.4</v>
      </c>
    </row>
    <row r="630" spans="1:7" x14ac:dyDescent="0.25">
      <c r="A630" s="108" t="s">
        <v>1246</v>
      </c>
      <c r="B630" s="101" t="s">
        <v>1291</v>
      </c>
      <c r="C630" s="8">
        <v>3872</v>
      </c>
      <c r="D630" s="90">
        <v>3.02</v>
      </c>
      <c r="E630" s="3" t="s">
        <v>46</v>
      </c>
      <c r="F630" s="4">
        <v>5</v>
      </c>
      <c r="G630" s="110">
        <f t="shared" si="9"/>
        <v>15.1</v>
      </c>
    </row>
    <row r="631" spans="1:7" x14ac:dyDescent="0.25">
      <c r="A631" s="108" t="s">
        <v>1248</v>
      </c>
      <c r="B631" s="101" t="s">
        <v>1293</v>
      </c>
      <c r="C631" s="8">
        <v>3899</v>
      </c>
      <c r="D631" s="90">
        <v>3.57</v>
      </c>
      <c r="E631" s="3" t="s">
        <v>46</v>
      </c>
      <c r="F631" s="4">
        <v>5</v>
      </c>
      <c r="G631" s="110">
        <f t="shared" si="9"/>
        <v>17.850000000000001</v>
      </c>
    </row>
    <row r="632" spans="1:7" x14ac:dyDescent="0.25">
      <c r="A632" s="108" t="s">
        <v>1250</v>
      </c>
      <c r="B632" s="101" t="s">
        <v>1295</v>
      </c>
      <c r="C632" s="8">
        <v>38676</v>
      </c>
      <c r="D632" s="90">
        <v>17.3</v>
      </c>
      <c r="E632" s="3" t="s">
        <v>46</v>
      </c>
      <c r="F632" s="4">
        <v>5</v>
      </c>
      <c r="G632" s="110">
        <f t="shared" si="9"/>
        <v>86.5</v>
      </c>
    </row>
    <row r="633" spans="1:7" x14ac:dyDescent="0.25">
      <c r="A633" s="108" t="s">
        <v>1252</v>
      </c>
      <c r="B633" s="101" t="s">
        <v>1297</v>
      </c>
      <c r="C633" s="8">
        <v>3897</v>
      </c>
      <c r="D633" s="90">
        <v>0.74</v>
      </c>
      <c r="E633" s="3" t="s">
        <v>46</v>
      </c>
      <c r="F633" s="4">
        <v>10</v>
      </c>
      <c r="G633" s="110">
        <f t="shared" si="9"/>
        <v>7.4</v>
      </c>
    </row>
    <row r="634" spans="1:7" x14ac:dyDescent="0.25">
      <c r="A634" s="108" t="s">
        <v>1254</v>
      </c>
      <c r="B634" s="101" t="s">
        <v>1299</v>
      </c>
      <c r="C634" s="8">
        <v>3875</v>
      </c>
      <c r="D634" s="90">
        <v>1.62</v>
      </c>
      <c r="E634" s="3" t="s">
        <v>46</v>
      </c>
      <c r="F634" s="4">
        <v>10</v>
      </c>
      <c r="G634" s="110">
        <f t="shared" si="9"/>
        <v>16.2</v>
      </c>
    </row>
    <row r="635" spans="1:7" x14ac:dyDescent="0.25">
      <c r="A635" s="108" t="s">
        <v>1256</v>
      </c>
      <c r="B635" s="101" t="s">
        <v>1301</v>
      </c>
      <c r="C635" s="8">
        <v>3898</v>
      </c>
      <c r="D635" s="90">
        <v>3.07</v>
      </c>
      <c r="E635" s="3" t="s">
        <v>46</v>
      </c>
      <c r="F635" s="4">
        <v>10</v>
      </c>
      <c r="G635" s="110">
        <f t="shared" si="9"/>
        <v>30.7</v>
      </c>
    </row>
    <row r="636" spans="1:7" x14ac:dyDescent="0.25">
      <c r="A636" s="108" t="s">
        <v>1258</v>
      </c>
      <c r="B636" s="101" t="s">
        <v>1303</v>
      </c>
      <c r="C636" s="8">
        <v>20168</v>
      </c>
      <c r="D636" s="90">
        <v>4.7699999999999996</v>
      </c>
      <c r="E636" s="3" t="s">
        <v>46</v>
      </c>
      <c r="F636" s="4">
        <v>5</v>
      </c>
      <c r="G636" s="110">
        <f t="shared" si="9"/>
        <v>23.85</v>
      </c>
    </row>
    <row r="637" spans="1:7" x14ac:dyDescent="0.25">
      <c r="A637" s="108" t="s">
        <v>1260</v>
      </c>
      <c r="B637" s="101" t="s">
        <v>1305</v>
      </c>
      <c r="C637" s="8">
        <v>20167</v>
      </c>
      <c r="D637" s="90">
        <v>3.04</v>
      </c>
      <c r="E637" s="3" t="s">
        <v>46</v>
      </c>
      <c r="F637" s="4">
        <v>5</v>
      </c>
      <c r="G637" s="110">
        <f t="shared" si="9"/>
        <v>15.2</v>
      </c>
    </row>
    <row r="638" spans="1:7" x14ac:dyDescent="0.25">
      <c r="A638" s="108" t="s">
        <v>1262</v>
      </c>
      <c r="B638" s="101" t="s">
        <v>1307</v>
      </c>
      <c r="C638" s="8">
        <v>20169</v>
      </c>
      <c r="D638" s="90">
        <v>6.75</v>
      </c>
      <c r="E638" s="3" t="s">
        <v>46</v>
      </c>
      <c r="F638" s="4">
        <v>5</v>
      </c>
      <c r="G638" s="110">
        <f t="shared" si="9"/>
        <v>33.75</v>
      </c>
    </row>
    <row r="639" spans="1:7" x14ac:dyDescent="0.25">
      <c r="A639" s="108" t="s">
        <v>1264</v>
      </c>
      <c r="B639" s="101" t="s">
        <v>1309</v>
      </c>
      <c r="C639" s="8">
        <v>20171</v>
      </c>
      <c r="D639" s="90">
        <v>24.33</v>
      </c>
      <c r="E639" s="3" t="s">
        <v>46</v>
      </c>
      <c r="F639" s="4">
        <v>5</v>
      </c>
      <c r="G639" s="110">
        <f t="shared" si="9"/>
        <v>121.65</v>
      </c>
    </row>
    <row r="640" spans="1:7" ht="25.5" x14ac:dyDescent="0.25">
      <c r="A640" s="108" t="s">
        <v>1266</v>
      </c>
      <c r="B640" s="101" t="s">
        <v>1311</v>
      </c>
      <c r="C640" s="8">
        <v>3856</v>
      </c>
      <c r="D640" s="90">
        <v>1.1599999999999999</v>
      </c>
      <c r="E640" s="3" t="s">
        <v>46</v>
      </c>
      <c r="F640" s="4">
        <v>5</v>
      </c>
      <c r="G640" s="110">
        <f t="shared" si="9"/>
        <v>5.8</v>
      </c>
    </row>
    <row r="641" spans="1:7" ht="38.25" x14ac:dyDescent="0.25">
      <c r="A641" s="108" t="s">
        <v>1268</v>
      </c>
      <c r="B641" s="101" t="s">
        <v>1313</v>
      </c>
      <c r="C641" s="8">
        <v>21029</v>
      </c>
      <c r="D641" s="90">
        <v>217.8</v>
      </c>
      <c r="E641" s="3" t="s">
        <v>46</v>
      </c>
      <c r="F641" s="4">
        <v>10</v>
      </c>
      <c r="G641" s="110">
        <f t="shared" si="9"/>
        <v>2178</v>
      </c>
    </row>
    <row r="642" spans="1:7" ht="38.25" x14ac:dyDescent="0.25">
      <c r="A642" s="108" t="s">
        <v>1270</v>
      </c>
      <c r="B642" s="101" t="s">
        <v>1315</v>
      </c>
      <c r="C642" s="8">
        <v>37527</v>
      </c>
      <c r="D642" s="90">
        <v>322.38</v>
      </c>
      <c r="E642" s="3" t="s">
        <v>46</v>
      </c>
      <c r="F642" s="4">
        <v>10</v>
      </c>
      <c r="G642" s="110">
        <f t="shared" si="9"/>
        <v>3223.8</v>
      </c>
    </row>
    <row r="643" spans="1:7" ht="38.25" x14ac:dyDescent="0.25">
      <c r="A643" s="108" t="s">
        <v>1272</v>
      </c>
      <c r="B643" s="101" t="s">
        <v>1317</v>
      </c>
      <c r="C643" s="8">
        <v>21034</v>
      </c>
      <c r="D643" s="90">
        <v>432.36</v>
      </c>
      <c r="E643" s="3" t="s">
        <v>46</v>
      </c>
      <c r="F643" s="4">
        <v>10</v>
      </c>
      <c r="G643" s="110">
        <f t="shared" si="9"/>
        <v>4323.6000000000004</v>
      </c>
    </row>
    <row r="644" spans="1:7" x14ac:dyDescent="0.25">
      <c r="A644" s="108" t="s">
        <v>1274</v>
      </c>
      <c r="B644" s="101" t="s">
        <v>1320</v>
      </c>
      <c r="C644" s="2">
        <v>4051</v>
      </c>
      <c r="D644" s="90">
        <v>69.16</v>
      </c>
      <c r="E644" s="3" t="s">
        <v>4</v>
      </c>
      <c r="F644" s="4">
        <v>50</v>
      </c>
      <c r="G644" s="110">
        <f t="shared" ref="G644:G707" si="10">TRUNC(F644*D644,2)</f>
        <v>3458</v>
      </c>
    </row>
    <row r="645" spans="1:7" ht="38.25" x14ac:dyDescent="0.25">
      <c r="A645" s="108" t="s">
        <v>1276</v>
      </c>
      <c r="B645" s="101" t="s">
        <v>1330</v>
      </c>
      <c r="C645" s="2">
        <v>39434</v>
      </c>
      <c r="D645" s="90">
        <v>3.79</v>
      </c>
      <c r="E645" s="3" t="s">
        <v>53</v>
      </c>
      <c r="F645" s="4">
        <v>100</v>
      </c>
      <c r="G645" s="110">
        <f t="shared" si="10"/>
        <v>379</v>
      </c>
    </row>
    <row r="646" spans="1:7" ht="25.5" x14ac:dyDescent="0.25">
      <c r="A646" s="108" t="s">
        <v>1278</v>
      </c>
      <c r="B646" s="101" t="s">
        <v>1332</v>
      </c>
      <c r="C646" s="2">
        <v>39433</v>
      </c>
      <c r="D646" s="90">
        <v>2.72</v>
      </c>
      <c r="E646" s="3" t="s">
        <v>1333</v>
      </c>
      <c r="F646" s="4">
        <v>50</v>
      </c>
      <c r="G646" s="110">
        <f t="shared" si="10"/>
        <v>136</v>
      </c>
    </row>
    <row r="647" spans="1:7" x14ac:dyDescent="0.25">
      <c r="A647" s="108" t="s">
        <v>1280</v>
      </c>
      <c r="B647" s="101" t="s">
        <v>1322</v>
      </c>
      <c r="C647" s="2">
        <v>10498</v>
      </c>
      <c r="D647" s="90">
        <v>6.1</v>
      </c>
      <c r="E647" s="3" t="s">
        <v>53</v>
      </c>
      <c r="F647" s="4">
        <v>120</v>
      </c>
      <c r="G647" s="110">
        <f t="shared" si="10"/>
        <v>732</v>
      </c>
    </row>
    <row r="648" spans="1:7" x14ac:dyDescent="0.25">
      <c r="A648" s="108" t="s">
        <v>1282</v>
      </c>
      <c r="B648" s="101" t="s">
        <v>1335</v>
      </c>
      <c r="C648" s="2">
        <v>4049</v>
      </c>
      <c r="D648" s="90">
        <v>32.770000000000003</v>
      </c>
      <c r="E648" s="3" t="s">
        <v>53</v>
      </c>
      <c r="F648" s="4">
        <v>100</v>
      </c>
      <c r="G648" s="110">
        <f t="shared" si="10"/>
        <v>3277</v>
      </c>
    </row>
    <row r="649" spans="1:7" x14ac:dyDescent="0.25">
      <c r="A649" s="108" t="s">
        <v>1284</v>
      </c>
      <c r="B649" s="101" t="s">
        <v>1337</v>
      </c>
      <c r="C649" s="2">
        <v>38120</v>
      </c>
      <c r="D649" s="90">
        <v>71.84</v>
      </c>
      <c r="E649" s="3" t="s">
        <v>53</v>
      </c>
      <c r="F649" s="4">
        <v>100</v>
      </c>
      <c r="G649" s="110">
        <f t="shared" si="10"/>
        <v>7184</v>
      </c>
    </row>
    <row r="650" spans="1:7" x14ac:dyDescent="0.25">
      <c r="A650" s="108" t="s">
        <v>1286</v>
      </c>
      <c r="B650" s="101" t="s">
        <v>1324</v>
      </c>
      <c r="C650" s="2" t="s">
        <v>2013</v>
      </c>
      <c r="D650" s="90">
        <v>6.86</v>
      </c>
      <c r="E650" s="3" t="s">
        <v>4</v>
      </c>
      <c r="F650" s="4">
        <v>50</v>
      </c>
      <c r="G650" s="110">
        <f t="shared" si="10"/>
        <v>343</v>
      </c>
    </row>
    <row r="651" spans="1:7" x14ac:dyDescent="0.25">
      <c r="A651" s="108" t="s">
        <v>1288</v>
      </c>
      <c r="B651" s="101" t="s">
        <v>1326</v>
      </c>
      <c r="C651" s="2" t="s">
        <v>2013</v>
      </c>
      <c r="D651" s="90">
        <v>6.64</v>
      </c>
      <c r="E651" s="3" t="s">
        <v>5</v>
      </c>
      <c r="F651" s="4">
        <v>50</v>
      </c>
      <c r="G651" s="110">
        <f t="shared" si="10"/>
        <v>332</v>
      </c>
    </row>
    <row r="652" spans="1:7" x14ac:dyDescent="0.25">
      <c r="A652" s="108" t="s">
        <v>1290</v>
      </c>
      <c r="B652" s="101" t="s">
        <v>1339</v>
      </c>
      <c r="C652" s="2">
        <v>38877</v>
      </c>
      <c r="D652" s="90">
        <v>5.75</v>
      </c>
      <c r="E652" s="3" t="s">
        <v>53</v>
      </c>
      <c r="F652" s="4">
        <v>100</v>
      </c>
      <c r="G652" s="110">
        <f t="shared" si="10"/>
        <v>575</v>
      </c>
    </row>
    <row r="653" spans="1:7" ht="25.5" x14ac:dyDescent="0.25">
      <c r="A653" s="108" t="s">
        <v>1292</v>
      </c>
      <c r="B653" s="101" t="s">
        <v>1341</v>
      </c>
      <c r="C653" s="2">
        <v>34546</v>
      </c>
      <c r="D653" s="90">
        <v>5.79</v>
      </c>
      <c r="E653" s="3" t="s">
        <v>53</v>
      </c>
      <c r="F653" s="4">
        <v>100</v>
      </c>
      <c r="G653" s="110">
        <f t="shared" si="10"/>
        <v>579</v>
      </c>
    </row>
    <row r="654" spans="1:7" x14ac:dyDescent="0.25">
      <c r="A654" s="108" t="s">
        <v>1294</v>
      </c>
      <c r="B654" s="101" t="s">
        <v>1343</v>
      </c>
      <c r="C654" s="2">
        <v>10498</v>
      </c>
      <c r="D654" s="90">
        <v>6.1</v>
      </c>
      <c r="E654" s="3" t="s">
        <v>53</v>
      </c>
      <c r="F654" s="4">
        <v>100</v>
      </c>
      <c r="G654" s="110">
        <f t="shared" si="10"/>
        <v>610</v>
      </c>
    </row>
    <row r="655" spans="1:7" x14ac:dyDescent="0.25">
      <c r="A655" s="108" t="s">
        <v>1296</v>
      </c>
      <c r="B655" s="101" t="s">
        <v>1328</v>
      </c>
      <c r="C655" s="2">
        <v>4823</v>
      </c>
      <c r="D655" s="90">
        <v>18.2</v>
      </c>
      <c r="E655" s="3" t="s">
        <v>53</v>
      </c>
      <c r="F655" s="4">
        <v>100</v>
      </c>
      <c r="G655" s="110">
        <f t="shared" si="10"/>
        <v>1820</v>
      </c>
    </row>
    <row r="656" spans="1:7" x14ac:dyDescent="0.25">
      <c r="A656" s="108" t="s">
        <v>1298</v>
      </c>
      <c r="B656" s="101" t="s">
        <v>1345</v>
      </c>
      <c r="C656" s="8">
        <v>11561</v>
      </c>
      <c r="D656" s="90">
        <v>120.87</v>
      </c>
      <c r="E656" s="3" t="s">
        <v>46</v>
      </c>
      <c r="F656" s="4">
        <v>5</v>
      </c>
      <c r="G656" s="110">
        <f t="shared" si="10"/>
        <v>604.35</v>
      </c>
    </row>
    <row r="657" spans="1:7" x14ac:dyDescent="0.25">
      <c r="A657" s="108" t="s">
        <v>1300</v>
      </c>
      <c r="B657" s="101" t="s">
        <v>1347</v>
      </c>
      <c r="C657" s="8">
        <v>11560</v>
      </c>
      <c r="D657" s="90">
        <v>102.87</v>
      </c>
      <c r="E657" s="3" t="s">
        <v>46</v>
      </c>
      <c r="F657" s="4">
        <v>5</v>
      </c>
      <c r="G657" s="110">
        <f t="shared" si="10"/>
        <v>514.35</v>
      </c>
    </row>
    <row r="658" spans="1:7" x14ac:dyDescent="0.25">
      <c r="A658" s="108" t="s">
        <v>1302</v>
      </c>
      <c r="B658" s="101" t="s">
        <v>1349</v>
      </c>
      <c r="C658" s="8">
        <v>11499</v>
      </c>
      <c r="D658" s="90">
        <v>856.82</v>
      </c>
      <c r="E658" s="3" t="s">
        <v>46</v>
      </c>
      <c r="F658" s="4">
        <v>5</v>
      </c>
      <c r="G658" s="110">
        <f t="shared" si="10"/>
        <v>4284.1000000000004</v>
      </c>
    </row>
    <row r="659" spans="1:7" x14ac:dyDescent="0.25">
      <c r="A659" s="108" t="s">
        <v>1304</v>
      </c>
      <c r="B659" s="101" t="s">
        <v>1351</v>
      </c>
      <c r="C659" s="8">
        <v>11703</v>
      </c>
      <c r="D659" s="90">
        <v>23.95</v>
      </c>
      <c r="E659" s="3" t="s">
        <v>46</v>
      </c>
      <c r="F659" s="4">
        <v>5</v>
      </c>
      <c r="G659" s="110">
        <f t="shared" si="10"/>
        <v>119.75</v>
      </c>
    </row>
    <row r="660" spans="1:7" ht="25.5" x14ac:dyDescent="0.25">
      <c r="A660" s="108" t="s">
        <v>1306</v>
      </c>
      <c r="B660" s="101" t="s">
        <v>1353</v>
      </c>
      <c r="C660" s="8">
        <v>11963</v>
      </c>
      <c r="D660" s="90">
        <v>6.84</v>
      </c>
      <c r="E660" s="3" t="s">
        <v>46</v>
      </c>
      <c r="F660" s="4">
        <v>101</v>
      </c>
      <c r="G660" s="110">
        <f t="shared" si="10"/>
        <v>690.84</v>
      </c>
    </row>
    <row r="661" spans="1:7" ht="25.5" x14ac:dyDescent="0.25">
      <c r="A661" s="108" t="s">
        <v>1308</v>
      </c>
      <c r="B661" s="101" t="s">
        <v>1355</v>
      </c>
      <c r="C661" s="8">
        <v>11964</v>
      </c>
      <c r="D661" s="90">
        <v>1.72</v>
      </c>
      <c r="E661" s="3" t="s">
        <v>46</v>
      </c>
      <c r="F661" s="4">
        <v>102</v>
      </c>
      <c r="G661" s="110">
        <f t="shared" si="10"/>
        <v>175.44</v>
      </c>
    </row>
    <row r="662" spans="1:7" ht="25.5" x14ac:dyDescent="0.25">
      <c r="A662" s="108" t="s">
        <v>1310</v>
      </c>
      <c r="B662" s="101" t="s">
        <v>1358</v>
      </c>
      <c r="C662" s="8">
        <v>4320</v>
      </c>
      <c r="D662" s="90">
        <v>2.04</v>
      </c>
      <c r="E662" s="3" t="s">
        <v>46</v>
      </c>
      <c r="F662" s="4">
        <v>100</v>
      </c>
      <c r="G662" s="110">
        <f t="shared" si="10"/>
        <v>204</v>
      </c>
    </row>
    <row r="663" spans="1:7" ht="25.5" x14ac:dyDescent="0.25">
      <c r="A663" s="108" t="s">
        <v>1312</v>
      </c>
      <c r="B663" s="101" t="s">
        <v>1360</v>
      </c>
      <c r="C663" s="8">
        <v>4318</v>
      </c>
      <c r="D663" s="90">
        <v>0.99</v>
      </c>
      <c r="E663" s="3" t="s">
        <v>46</v>
      </c>
      <c r="F663" s="4">
        <v>100</v>
      </c>
      <c r="G663" s="110">
        <f t="shared" si="10"/>
        <v>99</v>
      </c>
    </row>
    <row r="664" spans="1:7" x14ac:dyDescent="0.25">
      <c r="A664" s="108" t="s">
        <v>1314</v>
      </c>
      <c r="B664" s="101" t="s">
        <v>1362</v>
      </c>
      <c r="C664" s="8">
        <v>39604</v>
      </c>
      <c r="D664" s="90">
        <v>1.6</v>
      </c>
      <c r="E664" s="3" t="s">
        <v>46</v>
      </c>
      <c r="F664" s="4">
        <v>25</v>
      </c>
      <c r="G664" s="110">
        <f t="shared" si="10"/>
        <v>40</v>
      </c>
    </row>
    <row r="665" spans="1:7" x14ac:dyDescent="0.25">
      <c r="A665" s="108" t="s">
        <v>1316</v>
      </c>
      <c r="B665" s="101" t="s">
        <v>1364</v>
      </c>
      <c r="C665" s="8">
        <v>39605</v>
      </c>
      <c r="D665" s="90">
        <v>2.2200000000000002</v>
      </c>
      <c r="E665" s="3" t="s">
        <v>46</v>
      </c>
      <c r="F665" s="4">
        <v>25</v>
      </c>
      <c r="G665" s="110">
        <f t="shared" si="10"/>
        <v>55.5</v>
      </c>
    </row>
    <row r="666" spans="1:7" x14ac:dyDescent="0.25">
      <c r="A666" s="108" t="s">
        <v>1318</v>
      </c>
      <c r="B666" s="101" t="s">
        <v>1366</v>
      </c>
      <c r="C666" s="8">
        <v>39606</v>
      </c>
      <c r="D666" s="90">
        <v>16.98</v>
      </c>
      <c r="E666" s="3" t="s">
        <v>46</v>
      </c>
      <c r="F666" s="4">
        <v>25</v>
      </c>
      <c r="G666" s="110">
        <f t="shared" si="10"/>
        <v>424.5</v>
      </c>
    </row>
    <row r="667" spans="1:7" x14ac:dyDescent="0.25">
      <c r="A667" s="108" t="s">
        <v>1319</v>
      </c>
      <c r="B667" s="101" t="s">
        <v>1368</v>
      </c>
      <c r="C667" s="8">
        <v>39607</v>
      </c>
      <c r="D667" s="90">
        <v>19.48</v>
      </c>
      <c r="E667" s="3" t="s">
        <v>46</v>
      </c>
      <c r="F667" s="4">
        <v>25</v>
      </c>
      <c r="G667" s="110">
        <f t="shared" si="10"/>
        <v>487</v>
      </c>
    </row>
    <row r="668" spans="1:7" ht="25.5" x14ac:dyDescent="0.25">
      <c r="A668" s="108" t="s">
        <v>1321</v>
      </c>
      <c r="B668" s="101" t="s">
        <v>1370</v>
      </c>
      <c r="C668" s="8">
        <v>39594</v>
      </c>
      <c r="D668" s="90">
        <v>30.75</v>
      </c>
      <c r="E668" s="3" t="s">
        <v>46</v>
      </c>
      <c r="F668" s="4">
        <v>25</v>
      </c>
      <c r="G668" s="110">
        <f t="shared" si="10"/>
        <v>768.75</v>
      </c>
    </row>
    <row r="669" spans="1:7" ht="25.5" x14ac:dyDescent="0.25">
      <c r="A669" s="108" t="s">
        <v>1323</v>
      </c>
      <c r="B669" s="101" t="s">
        <v>1372</v>
      </c>
      <c r="C669" s="8">
        <v>39596</v>
      </c>
      <c r="D669" s="90">
        <v>243.23</v>
      </c>
      <c r="E669" s="3" t="s">
        <v>46</v>
      </c>
      <c r="F669" s="4">
        <v>25</v>
      </c>
      <c r="G669" s="110">
        <f t="shared" si="10"/>
        <v>6080.75</v>
      </c>
    </row>
    <row r="670" spans="1:7" ht="25.5" x14ac:dyDescent="0.25">
      <c r="A670" s="108" t="s">
        <v>1325</v>
      </c>
      <c r="B670" s="101" t="s">
        <v>1374</v>
      </c>
      <c r="C670" s="8">
        <v>39595</v>
      </c>
      <c r="D670" s="90">
        <v>44.98</v>
      </c>
      <c r="E670" s="3" t="s">
        <v>46</v>
      </c>
      <c r="F670" s="4">
        <v>25</v>
      </c>
      <c r="G670" s="110">
        <f t="shared" si="10"/>
        <v>1124.5</v>
      </c>
    </row>
    <row r="671" spans="1:7" ht="25.5" x14ac:dyDescent="0.25">
      <c r="A671" s="108" t="s">
        <v>1327</v>
      </c>
      <c r="B671" s="101" t="s">
        <v>1376</v>
      </c>
      <c r="C671" s="8">
        <v>39597</v>
      </c>
      <c r="D671" s="90">
        <v>328</v>
      </c>
      <c r="E671" s="3" t="s">
        <v>46</v>
      </c>
      <c r="F671" s="4">
        <v>25</v>
      </c>
      <c r="G671" s="110">
        <f t="shared" si="10"/>
        <v>8200</v>
      </c>
    </row>
    <row r="672" spans="1:7" ht="25.5" x14ac:dyDescent="0.25">
      <c r="A672" s="108" t="s">
        <v>1329</v>
      </c>
      <c r="B672" s="101" t="s">
        <v>1378</v>
      </c>
      <c r="C672" s="8">
        <v>20209</v>
      </c>
      <c r="D672" s="90">
        <v>15.05</v>
      </c>
      <c r="E672" s="3" t="s">
        <v>2</v>
      </c>
      <c r="F672" s="4">
        <v>250</v>
      </c>
      <c r="G672" s="110">
        <f t="shared" si="10"/>
        <v>3762.5</v>
      </c>
    </row>
    <row r="673" spans="1:7" ht="25.5" x14ac:dyDescent="0.25">
      <c r="A673" s="108" t="s">
        <v>1331</v>
      </c>
      <c r="B673" s="101" t="s">
        <v>1380</v>
      </c>
      <c r="C673" s="8">
        <v>4433</v>
      </c>
      <c r="D673" s="90">
        <v>10.95</v>
      </c>
      <c r="E673" s="3" t="s">
        <v>2</v>
      </c>
      <c r="F673" s="4">
        <v>250</v>
      </c>
      <c r="G673" s="110">
        <f t="shared" si="10"/>
        <v>2737.5</v>
      </c>
    </row>
    <row r="674" spans="1:7" ht="25.5" x14ac:dyDescent="0.25">
      <c r="A674" s="108" t="s">
        <v>1334</v>
      </c>
      <c r="B674" s="101" t="s">
        <v>1382</v>
      </c>
      <c r="C674" s="8">
        <v>34747</v>
      </c>
      <c r="D674" s="90">
        <v>45.37</v>
      </c>
      <c r="E674" s="3" t="s">
        <v>2</v>
      </c>
      <c r="F674" s="4">
        <v>250</v>
      </c>
      <c r="G674" s="110">
        <f t="shared" si="10"/>
        <v>11342.5</v>
      </c>
    </row>
    <row r="675" spans="1:7" ht="25.5" x14ac:dyDescent="0.25">
      <c r="A675" s="108" t="s">
        <v>1336</v>
      </c>
      <c r="B675" s="101" t="s">
        <v>1384</v>
      </c>
      <c r="C675" s="8">
        <v>4826</v>
      </c>
      <c r="D675" s="90">
        <v>48.78</v>
      </c>
      <c r="E675" s="3" t="s">
        <v>2</v>
      </c>
      <c r="F675" s="4">
        <v>250</v>
      </c>
      <c r="G675" s="110">
        <f t="shared" si="10"/>
        <v>12195</v>
      </c>
    </row>
    <row r="676" spans="1:7" ht="25.5" x14ac:dyDescent="0.25">
      <c r="A676" s="108" t="s">
        <v>1338</v>
      </c>
      <c r="B676" s="101" t="s">
        <v>1386</v>
      </c>
      <c r="C676" s="8">
        <v>41975</v>
      </c>
      <c r="D676" s="90">
        <v>67.3</v>
      </c>
      <c r="E676" s="3" t="s">
        <v>3</v>
      </c>
      <c r="F676" s="4">
        <v>100</v>
      </c>
      <c r="G676" s="110">
        <f t="shared" si="10"/>
        <v>6730</v>
      </c>
    </row>
    <row r="677" spans="1:7" ht="25.5" x14ac:dyDescent="0.25">
      <c r="A677" s="108" t="s">
        <v>1340</v>
      </c>
      <c r="B677" s="101" t="s">
        <v>1388</v>
      </c>
      <c r="C677" s="8">
        <v>4825</v>
      </c>
      <c r="D677" s="90">
        <v>51.08</v>
      </c>
      <c r="E677" s="3" t="s">
        <v>2</v>
      </c>
      <c r="F677" s="4">
        <v>250</v>
      </c>
      <c r="G677" s="110">
        <f t="shared" si="10"/>
        <v>12770</v>
      </c>
    </row>
    <row r="678" spans="1:7" x14ac:dyDescent="0.25">
      <c r="A678" s="108" t="s">
        <v>1342</v>
      </c>
      <c r="B678" s="101" t="s">
        <v>1390</v>
      </c>
      <c r="C678" s="8">
        <v>34744</v>
      </c>
      <c r="D678" s="90">
        <v>24.27</v>
      </c>
      <c r="E678" s="3" t="s">
        <v>3</v>
      </c>
      <c r="F678" s="4">
        <v>100</v>
      </c>
      <c r="G678" s="110">
        <f t="shared" si="10"/>
        <v>2427</v>
      </c>
    </row>
    <row r="679" spans="1:7" x14ac:dyDescent="0.25">
      <c r="A679" s="108" t="s">
        <v>1344</v>
      </c>
      <c r="B679" s="101" t="s">
        <v>1395</v>
      </c>
      <c r="C679" s="8">
        <v>41596</v>
      </c>
      <c r="D679" s="90">
        <v>5.74</v>
      </c>
      <c r="E679" s="3" t="s">
        <v>1396</v>
      </c>
      <c r="F679" s="4">
        <v>50</v>
      </c>
      <c r="G679" s="110">
        <f t="shared" si="10"/>
        <v>287</v>
      </c>
    </row>
    <row r="680" spans="1:7" x14ac:dyDescent="0.25">
      <c r="A680" s="108" t="s">
        <v>1346</v>
      </c>
      <c r="B680" s="101" t="s">
        <v>1398</v>
      </c>
      <c r="C680" s="8">
        <v>41598</v>
      </c>
      <c r="D680" s="90">
        <v>5.74</v>
      </c>
      <c r="E680" s="3" t="s">
        <v>1396</v>
      </c>
      <c r="F680" s="4">
        <v>50</v>
      </c>
      <c r="G680" s="110">
        <f t="shared" si="10"/>
        <v>287</v>
      </c>
    </row>
    <row r="681" spans="1:7" x14ac:dyDescent="0.25">
      <c r="A681" s="108" t="s">
        <v>1348</v>
      </c>
      <c r="B681" s="101" t="s">
        <v>1400</v>
      </c>
      <c r="C681" s="8">
        <v>41594</v>
      </c>
      <c r="D681" s="90">
        <v>5.83</v>
      </c>
      <c r="E681" s="3" t="s">
        <v>1396</v>
      </c>
      <c r="F681" s="4">
        <v>50</v>
      </c>
      <c r="G681" s="110">
        <f t="shared" si="10"/>
        <v>291.5</v>
      </c>
    </row>
    <row r="682" spans="1:7" x14ac:dyDescent="0.25">
      <c r="A682" s="108" t="s">
        <v>1350</v>
      </c>
      <c r="B682" s="101" t="s">
        <v>1402</v>
      </c>
      <c r="C682" s="8">
        <v>43663</v>
      </c>
      <c r="D682" s="90">
        <v>4.8</v>
      </c>
      <c r="E682" s="3" t="s">
        <v>1396</v>
      </c>
      <c r="F682" s="4">
        <v>50</v>
      </c>
      <c r="G682" s="110">
        <f t="shared" si="10"/>
        <v>240</v>
      </c>
    </row>
    <row r="683" spans="1:7" x14ac:dyDescent="0.25">
      <c r="A683" s="108" t="s">
        <v>1352</v>
      </c>
      <c r="B683" s="101" t="s">
        <v>1404</v>
      </c>
      <c r="C683" s="8">
        <v>4766</v>
      </c>
      <c r="D683" s="90">
        <v>4.51</v>
      </c>
      <c r="E683" s="3" t="s">
        <v>1396</v>
      </c>
      <c r="F683" s="4">
        <v>50</v>
      </c>
      <c r="G683" s="110">
        <f t="shared" si="10"/>
        <v>225.5</v>
      </c>
    </row>
    <row r="684" spans="1:7" x14ac:dyDescent="0.25">
      <c r="A684" s="108" t="s">
        <v>1354</v>
      </c>
      <c r="B684" s="101" t="s">
        <v>1406</v>
      </c>
      <c r="C684" s="8">
        <v>43664</v>
      </c>
      <c r="D684" s="90">
        <v>4.82</v>
      </c>
      <c r="E684" s="3" t="s">
        <v>1396</v>
      </c>
      <c r="F684" s="4">
        <v>50</v>
      </c>
      <c r="G684" s="110">
        <f t="shared" si="10"/>
        <v>241</v>
      </c>
    </row>
    <row r="685" spans="1:7" x14ac:dyDescent="0.25">
      <c r="A685" s="108" t="s">
        <v>1356</v>
      </c>
      <c r="B685" s="101" t="s">
        <v>1408</v>
      </c>
      <c r="C685" s="8">
        <v>43082</v>
      </c>
      <c r="D685" s="90">
        <v>5.26</v>
      </c>
      <c r="E685" s="3" t="s">
        <v>1396</v>
      </c>
      <c r="F685" s="4">
        <v>50</v>
      </c>
      <c r="G685" s="110">
        <f t="shared" si="10"/>
        <v>263</v>
      </c>
    </row>
    <row r="686" spans="1:7" x14ac:dyDescent="0.25">
      <c r="A686" s="108" t="s">
        <v>1357</v>
      </c>
      <c r="B686" s="101" t="s">
        <v>1410</v>
      </c>
      <c r="C686" s="8">
        <v>43665</v>
      </c>
      <c r="D686" s="90">
        <v>4.51</v>
      </c>
      <c r="E686" s="3" t="s">
        <v>1396</v>
      </c>
      <c r="F686" s="4">
        <v>50</v>
      </c>
      <c r="G686" s="110">
        <f t="shared" si="10"/>
        <v>225.5</v>
      </c>
    </row>
    <row r="687" spans="1:7" x14ac:dyDescent="0.25">
      <c r="A687" s="108" t="s">
        <v>1359</v>
      </c>
      <c r="B687" s="101" t="s">
        <v>1412</v>
      </c>
      <c r="C687" s="8">
        <v>10966</v>
      </c>
      <c r="D687" s="90">
        <v>4.8</v>
      </c>
      <c r="E687" s="3" t="s">
        <v>1396</v>
      </c>
      <c r="F687" s="4">
        <v>50</v>
      </c>
      <c r="G687" s="110">
        <f t="shared" si="10"/>
        <v>240</v>
      </c>
    </row>
    <row r="688" spans="1:7" ht="25.5" x14ac:dyDescent="0.25">
      <c r="A688" s="108" t="s">
        <v>1361</v>
      </c>
      <c r="B688" s="101" t="s">
        <v>1414</v>
      </c>
      <c r="C688" s="8">
        <v>43692</v>
      </c>
      <c r="D688" s="90">
        <v>4.8</v>
      </c>
      <c r="E688" s="3" t="s">
        <v>1396</v>
      </c>
      <c r="F688" s="4">
        <v>50</v>
      </c>
      <c r="G688" s="110">
        <f t="shared" si="10"/>
        <v>240</v>
      </c>
    </row>
    <row r="689" spans="1:7" ht="25.5" x14ac:dyDescent="0.25">
      <c r="A689" s="108" t="s">
        <v>1363</v>
      </c>
      <c r="B689" s="101" t="s">
        <v>1416</v>
      </c>
      <c r="C689" s="8">
        <v>43083</v>
      </c>
      <c r="D689" s="90">
        <v>4.55</v>
      </c>
      <c r="E689" s="3" t="s">
        <v>1396</v>
      </c>
      <c r="F689" s="4">
        <v>50</v>
      </c>
      <c r="G689" s="110">
        <f t="shared" si="10"/>
        <v>227.5</v>
      </c>
    </row>
    <row r="690" spans="1:7" ht="25.5" x14ac:dyDescent="0.25">
      <c r="A690" s="108" t="s">
        <v>1365</v>
      </c>
      <c r="B690" s="101" t="s">
        <v>1418</v>
      </c>
      <c r="C690" s="8">
        <v>40535</v>
      </c>
      <c r="D690" s="90">
        <v>4.55</v>
      </c>
      <c r="E690" s="3" t="s">
        <v>1396</v>
      </c>
      <c r="F690" s="4">
        <v>50</v>
      </c>
      <c r="G690" s="110">
        <f t="shared" si="10"/>
        <v>227.5</v>
      </c>
    </row>
    <row r="691" spans="1:7" x14ac:dyDescent="0.25">
      <c r="A691" s="108" t="s">
        <v>1367</v>
      </c>
      <c r="B691" s="101" t="s">
        <v>1420</v>
      </c>
      <c r="C691" s="8">
        <v>39328</v>
      </c>
      <c r="D691" s="90">
        <v>2.4500000000000002</v>
      </c>
      <c r="E691" s="3" t="s">
        <v>2</v>
      </c>
      <c r="F691" s="4">
        <v>253</v>
      </c>
      <c r="G691" s="110">
        <f t="shared" si="10"/>
        <v>619.85</v>
      </c>
    </row>
    <row r="692" spans="1:7" x14ac:dyDescent="0.25">
      <c r="A692" s="108" t="s">
        <v>1369</v>
      </c>
      <c r="B692" s="101" t="s">
        <v>1422</v>
      </c>
      <c r="C692" s="8">
        <v>39029</v>
      </c>
      <c r="D692" s="90">
        <v>7.67</v>
      </c>
      <c r="E692" s="3" t="s">
        <v>2</v>
      </c>
      <c r="F692" s="4">
        <v>251</v>
      </c>
      <c r="G692" s="110">
        <f t="shared" si="10"/>
        <v>1925.17</v>
      </c>
    </row>
    <row r="693" spans="1:7" x14ac:dyDescent="0.25">
      <c r="A693" s="108" t="s">
        <v>1371</v>
      </c>
      <c r="B693" s="101" t="s">
        <v>1424</v>
      </c>
      <c r="C693" s="8">
        <v>39028</v>
      </c>
      <c r="D693" s="90">
        <v>4.46</v>
      </c>
      <c r="E693" s="3" t="s">
        <v>2</v>
      </c>
      <c r="F693" s="4">
        <v>252</v>
      </c>
      <c r="G693" s="110">
        <f t="shared" si="10"/>
        <v>1123.92</v>
      </c>
    </row>
    <row r="694" spans="1:7" ht="25.5" x14ac:dyDescent="0.25">
      <c r="A694" s="108" t="s">
        <v>1373</v>
      </c>
      <c r="B694" s="101" t="s">
        <v>1432</v>
      </c>
      <c r="C694" s="8">
        <v>1292</v>
      </c>
      <c r="D694" s="90">
        <v>32.840000000000003</v>
      </c>
      <c r="E694" s="3" t="s">
        <v>3</v>
      </c>
      <c r="F694" s="4">
        <v>150</v>
      </c>
      <c r="G694" s="110">
        <f t="shared" si="10"/>
        <v>4926</v>
      </c>
    </row>
    <row r="695" spans="1:7" ht="25.5" x14ac:dyDescent="0.25">
      <c r="A695" s="108" t="s">
        <v>1375</v>
      </c>
      <c r="B695" s="101" t="s">
        <v>1434</v>
      </c>
      <c r="C695" s="8">
        <v>1287</v>
      </c>
      <c r="D695" s="90">
        <v>16.11</v>
      </c>
      <c r="E695" s="3" t="s">
        <v>3</v>
      </c>
      <c r="F695" s="4">
        <v>150</v>
      </c>
      <c r="G695" s="110">
        <f t="shared" si="10"/>
        <v>2416.5</v>
      </c>
    </row>
    <row r="696" spans="1:7" ht="25.5" x14ac:dyDescent="0.25">
      <c r="A696" s="108" t="s">
        <v>1377</v>
      </c>
      <c r="B696" s="101" t="s">
        <v>1436</v>
      </c>
      <c r="C696" s="8">
        <v>1297</v>
      </c>
      <c r="D696" s="90">
        <v>13.35</v>
      </c>
      <c r="E696" s="3" t="s">
        <v>3</v>
      </c>
      <c r="F696" s="4">
        <v>150</v>
      </c>
      <c r="G696" s="110">
        <f t="shared" si="10"/>
        <v>2002.5</v>
      </c>
    </row>
    <row r="697" spans="1:7" ht="25.5" x14ac:dyDescent="0.25">
      <c r="A697" s="108" t="s">
        <v>1379</v>
      </c>
      <c r="B697" s="101" t="s">
        <v>1458</v>
      </c>
      <c r="C697" s="5">
        <v>21108</v>
      </c>
      <c r="D697" s="90">
        <v>43.76</v>
      </c>
      <c r="E697" s="3" t="s">
        <v>3</v>
      </c>
      <c r="F697" s="4">
        <v>50</v>
      </c>
      <c r="G697" s="110">
        <f t="shared" si="10"/>
        <v>2188</v>
      </c>
    </row>
    <row r="698" spans="1:7" ht="25.5" x14ac:dyDescent="0.25">
      <c r="A698" s="108" t="s">
        <v>1381</v>
      </c>
      <c r="B698" s="101" t="s">
        <v>1456</v>
      </c>
      <c r="C698" s="5">
        <v>38195</v>
      </c>
      <c r="D698" s="90">
        <v>51.69</v>
      </c>
      <c r="E698" s="3" t="s">
        <v>3</v>
      </c>
      <c r="F698" s="4">
        <v>50</v>
      </c>
      <c r="G698" s="110">
        <f t="shared" si="10"/>
        <v>2584.5</v>
      </c>
    </row>
    <row r="699" spans="1:7" x14ac:dyDescent="0.25">
      <c r="A699" s="108" t="s">
        <v>1383</v>
      </c>
      <c r="B699" s="101" t="s">
        <v>1439</v>
      </c>
      <c r="C699" s="8" t="s">
        <v>2013</v>
      </c>
      <c r="D699" s="90">
        <v>71.64</v>
      </c>
      <c r="E699" s="3" t="s">
        <v>3</v>
      </c>
      <c r="F699" s="4">
        <v>800</v>
      </c>
      <c r="G699" s="110">
        <f t="shared" si="10"/>
        <v>57312</v>
      </c>
    </row>
    <row r="700" spans="1:7" x14ac:dyDescent="0.25">
      <c r="A700" s="108" t="s">
        <v>1385</v>
      </c>
      <c r="B700" s="101" t="s">
        <v>2751</v>
      </c>
      <c r="C700" s="8">
        <v>84186</v>
      </c>
      <c r="D700" s="90">
        <v>118.25</v>
      </c>
      <c r="E700" s="3" t="s">
        <v>3</v>
      </c>
      <c r="F700" s="4">
        <v>4000</v>
      </c>
      <c r="G700" s="110">
        <f t="shared" si="10"/>
        <v>473000</v>
      </c>
    </row>
    <row r="701" spans="1:7" ht="25.5" x14ac:dyDescent="0.25">
      <c r="A701" s="108" t="s">
        <v>1387</v>
      </c>
      <c r="B701" s="101" t="s">
        <v>1428</v>
      </c>
      <c r="C701" s="8">
        <v>4822</v>
      </c>
      <c r="D701" s="90">
        <v>141.38999999999999</v>
      </c>
      <c r="E701" s="3" t="s">
        <v>3</v>
      </c>
      <c r="F701" s="4">
        <v>500</v>
      </c>
      <c r="G701" s="110">
        <f t="shared" si="10"/>
        <v>70695</v>
      </c>
    </row>
    <row r="702" spans="1:7" ht="25.5" x14ac:dyDescent="0.25">
      <c r="A702" s="108" t="s">
        <v>1389</v>
      </c>
      <c r="B702" s="101" t="s">
        <v>1430</v>
      </c>
      <c r="C702" s="8">
        <v>4818</v>
      </c>
      <c r="D702" s="90">
        <v>145.33000000000001</v>
      </c>
      <c r="E702" s="3" t="s">
        <v>3</v>
      </c>
      <c r="F702" s="4">
        <v>500</v>
      </c>
      <c r="G702" s="110">
        <f t="shared" si="10"/>
        <v>72665</v>
      </c>
    </row>
    <row r="703" spans="1:7" ht="38.25" x14ac:dyDescent="0.25">
      <c r="A703" s="108" t="s">
        <v>1391</v>
      </c>
      <c r="B703" s="101" t="s">
        <v>1442</v>
      </c>
      <c r="C703" s="8">
        <v>39567</v>
      </c>
      <c r="D703" s="90">
        <v>45.24</v>
      </c>
      <c r="E703" s="3" t="s">
        <v>3</v>
      </c>
      <c r="F703" s="4">
        <v>200</v>
      </c>
      <c r="G703" s="110">
        <f t="shared" si="10"/>
        <v>9048</v>
      </c>
    </row>
    <row r="704" spans="1:7" ht="38.25" x14ac:dyDescent="0.25">
      <c r="A704" s="108" t="s">
        <v>1392</v>
      </c>
      <c r="B704" s="101" t="s">
        <v>1444</v>
      </c>
      <c r="C704" s="8">
        <v>39566</v>
      </c>
      <c r="D704" s="90">
        <v>52.25</v>
      </c>
      <c r="E704" s="3" t="s">
        <v>3</v>
      </c>
      <c r="F704" s="4">
        <v>200</v>
      </c>
      <c r="G704" s="110">
        <f t="shared" si="10"/>
        <v>10450</v>
      </c>
    </row>
    <row r="705" spans="1:7" ht="38.25" x14ac:dyDescent="0.25">
      <c r="A705" s="108" t="s">
        <v>1393</v>
      </c>
      <c r="B705" s="101" t="s">
        <v>1446</v>
      </c>
      <c r="C705" s="8">
        <v>39516</v>
      </c>
      <c r="D705" s="90">
        <v>33.46</v>
      </c>
      <c r="E705" s="3" t="s">
        <v>3</v>
      </c>
      <c r="F705" s="4">
        <v>200</v>
      </c>
      <c r="G705" s="110">
        <f t="shared" si="10"/>
        <v>6692</v>
      </c>
    </row>
    <row r="706" spans="1:7" ht="25.5" x14ac:dyDescent="0.25">
      <c r="A706" s="108" t="s">
        <v>1394</v>
      </c>
      <c r="B706" s="101" t="s">
        <v>1448</v>
      </c>
      <c r="C706" s="8">
        <v>39514</v>
      </c>
      <c r="D706" s="90">
        <v>20.81</v>
      </c>
      <c r="E706" s="3" t="s">
        <v>3</v>
      </c>
      <c r="F706" s="4">
        <v>200</v>
      </c>
      <c r="G706" s="110">
        <f t="shared" si="10"/>
        <v>4162</v>
      </c>
    </row>
    <row r="707" spans="1:7" ht="25.5" x14ac:dyDescent="0.25">
      <c r="A707" s="108" t="s">
        <v>1397</v>
      </c>
      <c r="B707" s="101" t="s">
        <v>1450</v>
      </c>
      <c r="C707" s="8">
        <v>4812</v>
      </c>
      <c r="D707" s="90">
        <v>12.5</v>
      </c>
      <c r="E707" s="3" t="s">
        <v>3</v>
      </c>
      <c r="F707" s="4">
        <v>200</v>
      </c>
      <c r="G707" s="110">
        <f t="shared" si="10"/>
        <v>2500</v>
      </c>
    </row>
    <row r="708" spans="1:7" x14ac:dyDescent="0.25">
      <c r="A708" s="108" t="s">
        <v>1399</v>
      </c>
      <c r="B708" s="101" t="s">
        <v>1452</v>
      </c>
      <c r="C708" s="5">
        <v>421</v>
      </c>
      <c r="D708" s="90">
        <v>9.7799999999999994</v>
      </c>
      <c r="E708" s="3" t="s">
        <v>46</v>
      </c>
      <c r="F708" s="4">
        <v>290</v>
      </c>
      <c r="G708" s="110">
        <f t="shared" ref="G708:G771" si="11">TRUNC(F708*D708,2)</f>
        <v>2836.2</v>
      </c>
    </row>
    <row r="709" spans="1:7" ht="25.5" x14ac:dyDescent="0.25">
      <c r="A709" s="108" t="s">
        <v>1401</v>
      </c>
      <c r="B709" s="101" t="s">
        <v>1454</v>
      </c>
      <c r="C709" s="5">
        <v>12362</v>
      </c>
      <c r="D709" s="90">
        <v>9.1</v>
      </c>
      <c r="E709" s="3" t="s">
        <v>46</v>
      </c>
      <c r="F709" s="4">
        <v>290</v>
      </c>
      <c r="G709" s="110">
        <f t="shared" si="11"/>
        <v>2639</v>
      </c>
    </row>
    <row r="710" spans="1:7" ht="25.5" x14ac:dyDescent="0.25">
      <c r="A710" s="108" t="s">
        <v>1403</v>
      </c>
      <c r="B710" s="101" t="s">
        <v>1460</v>
      </c>
      <c r="C710" s="5" t="s">
        <v>2013</v>
      </c>
      <c r="D710" s="90">
        <v>35.979999999999997</v>
      </c>
      <c r="E710" s="3" t="s">
        <v>3</v>
      </c>
      <c r="F710" s="4">
        <v>50</v>
      </c>
      <c r="G710" s="110">
        <f t="shared" si="11"/>
        <v>1799</v>
      </c>
    </row>
    <row r="711" spans="1:7" x14ac:dyDescent="0.25">
      <c r="A711" s="108" t="s">
        <v>1405</v>
      </c>
      <c r="B711" s="101" t="s">
        <v>1462</v>
      </c>
      <c r="C711" s="5">
        <v>11154</v>
      </c>
      <c r="D711" s="90">
        <v>517.73</v>
      </c>
      <c r="E711" s="3" t="s">
        <v>46</v>
      </c>
      <c r="F711" s="4">
        <v>1</v>
      </c>
      <c r="G711" s="110">
        <f t="shared" si="11"/>
        <v>517.73</v>
      </c>
    </row>
    <row r="712" spans="1:7" ht="25.5" x14ac:dyDescent="0.25">
      <c r="A712" s="108" t="s">
        <v>1407</v>
      </c>
      <c r="B712" s="101" t="s">
        <v>1464</v>
      </c>
      <c r="C712" s="5">
        <v>20204</v>
      </c>
      <c r="D712" s="90">
        <v>64.59</v>
      </c>
      <c r="E712" s="3" t="s">
        <v>2</v>
      </c>
      <c r="F712" s="4">
        <v>150</v>
      </c>
      <c r="G712" s="110">
        <f t="shared" si="11"/>
        <v>9688.5</v>
      </c>
    </row>
    <row r="713" spans="1:7" ht="25.5" x14ac:dyDescent="0.25">
      <c r="A713" s="108" t="s">
        <v>1409</v>
      </c>
      <c r="B713" s="101" t="s">
        <v>1466</v>
      </c>
      <c r="C713" s="5">
        <v>4437</v>
      </c>
      <c r="D713" s="90">
        <v>52.41</v>
      </c>
      <c r="E713" s="3" t="s">
        <v>2</v>
      </c>
      <c r="F713" s="4">
        <v>150</v>
      </c>
      <c r="G713" s="110">
        <f t="shared" si="11"/>
        <v>7861.5</v>
      </c>
    </row>
    <row r="714" spans="1:7" x14ac:dyDescent="0.25">
      <c r="A714" s="108" t="s">
        <v>1411</v>
      </c>
      <c r="B714" s="101" t="s">
        <v>1468</v>
      </c>
      <c r="C714" s="2">
        <v>7307</v>
      </c>
      <c r="D714" s="90">
        <v>25.38</v>
      </c>
      <c r="E714" s="3" t="s">
        <v>961</v>
      </c>
      <c r="F714" s="4">
        <v>100</v>
      </c>
      <c r="G714" s="110">
        <f t="shared" si="11"/>
        <v>2538</v>
      </c>
    </row>
    <row r="715" spans="1:7" ht="25.5" x14ac:dyDescent="0.25">
      <c r="A715" s="108" t="s">
        <v>1413</v>
      </c>
      <c r="B715" s="101" t="s">
        <v>1471</v>
      </c>
      <c r="C715" s="5">
        <v>13393</v>
      </c>
      <c r="D715" s="90">
        <v>195.84</v>
      </c>
      <c r="E715" s="3" t="s">
        <v>46</v>
      </c>
      <c r="F715" s="4">
        <v>5</v>
      </c>
      <c r="G715" s="110">
        <f t="shared" si="11"/>
        <v>979.2</v>
      </c>
    </row>
    <row r="716" spans="1:7" ht="25.5" x14ac:dyDescent="0.25">
      <c r="A716" s="108" t="s">
        <v>1415</v>
      </c>
      <c r="B716" s="101" t="s">
        <v>1473</v>
      </c>
      <c r="C716" s="5">
        <v>12039</v>
      </c>
      <c r="D716" s="90">
        <v>288.42</v>
      </c>
      <c r="E716" s="3" t="s">
        <v>46</v>
      </c>
      <c r="F716" s="4">
        <v>5</v>
      </c>
      <c r="G716" s="110">
        <f t="shared" si="11"/>
        <v>1442.1</v>
      </c>
    </row>
    <row r="717" spans="1:7" ht="38.25" x14ac:dyDescent="0.25">
      <c r="A717" s="108" t="s">
        <v>1417</v>
      </c>
      <c r="B717" s="101" t="s">
        <v>1475</v>
      </c>
      <c r="C717" s="5">
        <v>12041</v>
      </c>
      <c r="D717" s="90">
        <v>330.75</v>
      </c>
      <c r="E717" s="3" t="s">
        <v>46</v>
      </c>
      <c r="F717" s="4">
        <v>5</v>
      </c>
      <c r="G717" s="110">
        <f t="shared" si="11"/>
        <v>1653.75</v>
      </c>
    </row>
    <row r="718" spans="1:7" ht="38.25" x14ac:dyDescent="0.25">
      <c r="A718" s="108" t="s">
        <v>1419</v>
      </c>
      <c r="B718" s="101" t="s">
        <v>1477</v>
      </c>
      <c r="C718" s="5">
        <v>12042</v>
      </c>
      <c r="D718" s="90">
        <v>485.34</v>
      </c>
      <c r="E718" s="3" t="s">
        <v>46</v>
      </c>
      <c r="F718" s="4">
        <v>5</v>
      </c>
      <c r="G718" s="110">
        <f t="shared" si="11"/>
        <v>2426.6999999999998</v>
      </c>
    </row>
    <row r="719" spans="1:7" ht="38.25" x14ac:dyDescent="0.25">
      <c r="A719" s="108" t="s">
        <v>1421</v>
      </c>
      <c r="B719" s="101" t="s">
        <v>1479</v>
      </c>
      <c r="C719" s="5">
        <v>12043</v>
      </c>
      <c r="D719" s="90">
        <v>698.35</v>
      </c>
      <c r="E719" s="3" t="s">
        <v>46</v>
      </c>
      <c r="F719" s="4">
        <v>5</v>
      </c>
      <c r="G719" s="110">
        <f t="shared" si="11"/>
        <v>3491.75</v>
      </c>
    </row>
    <row r="720" spans="1:7" ht="25.5" x14ac:dyDescent="0.25">
      <c r="A720" s="108" t="s">
        <v>1423</v>
      </c>
      <c r="B720" s="101" t="s">
        <v>1481</v>
      </c>
      <c r="C720" s="5">
        <v>12038</v>
      </c>
      <c r="D720" s="90">
        <v>254</v>
      </c>
      <c r="E720" s="3" t="s">
        <v>46</v>
      </c>
      <c r="F720" s="4">
        <v>5</v>
      </c>
      <c r="G720" s="110">
        <f t="shared" si="11"/>
        <v>1270</v>
      </c>
    </row>
    <row r="721" spans="1:7" x14ac:dyDescent="0.25">
      <c r="A721" s="108" t="s">
        <v>1425</v>
      </c>
      <c r="B721" s="101" t="s">
        <v>1483</v>
      </c>
      <c r="C721" s="8">
        <v>11739</v>
      </c>
      <c r="D721" s="90">
        <v>5.33</v>
      </c>
      <c r="E721" s="3" t="s">
        <v>46</v>
      </c>
      <c r="F721" s="4">
        <v>5</v>
      </c>
      <c r="G721" s="110">
        <f t="shared" si="11"/>
        <v>26.65</v>
      </c>
    </row>
    <row r="722" spans="1:7" x14ac:dyDescent="0.25">
      <c r="A722" s="108" t="s">
        <v>1426</v>
      </c>
      <c r="B722" s="101" t="s">
        <v>1485</v>
      </c>
      <c r="C722" s="8">
        <v>11711</v>
      </c>
      <c r="D722" s="90">
        <v>7.82</v>
      </c>
      <c r="E722" s="3" t="s">
        <v>46</v>
      </c>
      <c r="F722" s="4">
        <v>5</v>
      </c>
      <c r="G722" s="110">
        <f t="shared" si="11"/>
        <v>39.1</v>
      </c>
    </row>
    <row r="723" spans="1:7" x14ac:dyDescent="0.25">
      <c r="A723" s="108" t="s">
        <v>1427</v>
      </c>
      <c r="B723" s="101" t="s">
        <v>1487</v>
      </c>
      <c r="C723" s="8">
        <v>11745</v>
      </c>
      <c r="D723" s="90">
        <v>7.1</v>
      </c>
      <c r="E723" s="3" t="s">
        <v>46</v>
      </c>
      <c r="F723" s="4">
        <v>5</v>
      </c>
      <c r="G723" s="110">
        <f t="shared" si="11"/>
        <v>35.5</v>
      </c>
    </row>
    <row r="724" spans="1:7" ht="25.5" x14ac:dyDescent="0.25">
      <c r="A724" s="108" t="s">
        <v>1429</v>
      </c>
      <c r="B724" s="101" t="s">
        <v>1489</v>
      </c>
      <c r="C724" s="8">
        <v>1088</v>
      </c>
      <c r="D724" s="90">
        <v>2.46</v>
      </c>
      <c r="E724" s="3" t="s">
        <v>46</v>
      </c>
      <c r="F724" s="4">
        <v>30</v>
      </c>
      <c r="G724" s="110">
        <f t="shared" si="11"/>
        <v>73.8</v>
      </c>
    </row>
    <row r="725" spans="1:7" ht="25.5" x14ac:dyDescent="0.25">
      <c r="A725" s="108" t="s">
        <v>1431</v>
      </c>
      <c r="B725" s="101" t="s">
        <v>1491</v>
      </c>
      <c r="C725" s="8">
        <v>1087</v>
      </c>
      <c r="D725" s="90">
        <v>3.07</v>
      </c>
      <c r="E725" s="3" t="s">
        <v>46</v>
      </c>
      <c r="F725" s="4">
        <v>30</v>
      </c>
      <c r="G725" s="110">
        <f t="shared" si="11"/>
        <v>92.1</v>
      </c>
    </row>
    <row r="726" spans="1:7" ht="25.5" x14ac:dyDescent="0.25">
      <c r="A726" s="108" t="s">
        <v>1433</v>
      </c>
      <c r="B726" s="101" t="s">
        <v>1493</v>
      </c>
      <c r="C726" s="8">
        <v>38777</v>
      </c>
      <c r="D726" s="90">
        <v>6.13</v>
      </c>
      <c r="E726" s="3" t="s">
        <v>46</v>
      </c>
      <c r="F726" s="4">
        <v>30</v>
      </c>
      <c r="G726" s="110">
        <f t="shared" si="11"/>
        <v>183.9</v>
      </c>
    </row>
    <row r="727" spans="1:7" ht="25.5" x14ac:dyDescent="0.25">
      <c r="A727" s="108" t="s">
        <v>1435</v>
      </c>
      <c r="B727" s="101" t="s">
        <v>1495</v>
      </c>
      <c r="C727" s="8">
        <v>1086</v>
      </c>
      <c r="D727" s="90">
        <v>3.23</v>
      </c>
      <c r="E727" s="3" t="s">
        <v>46</v>
      </c>
      <c r="F727" s="4">
        <v>30</v>
      </c>
      <c r="G727" s="110">
        <f t="shared" si="11"/>
        <v>96.9</v>
      </c>
    </row>
    <row r="728" spans="1:7" ht="25.5" x14ac:dyDescent="0.25">
      <c r="A728" s="108" t="s">
        <v>1437</v>
      </c>
      <c r="B728" s="101" t="s">
        <v>1497</v>
      </c>
      <c r="C728" s="8">
        <v>1079</v>
      </c>
      <c r="D728" s="90">
        <v>3.34</v>
      </c>
      <c r="E728" s="3" t="s">
        <v>46</v>
      </c>
      <c r="F728" s="4">
        <v>30</v>
      </c>
      <c r="G728" s="110">
        <f t="shared" si="11"/>
        <v>100.2</v>
      </c>
    </row>
    <row r="729" spans="1:7" ht="25.5" x14ac:dyDescent="0.25">
      <c r="A729" s="108" t="s">
        <v>1438</v>
      </c>
      <c r="B729" s="101" t="s">
        <v>1499</v>
      </c>
      <c r="C729" s="8">
        <v>39374</v>
      </c>
      <c r="D729" s="90">
        <v>24.62</v>
      </c>
      <c r="E729" s="3" t="s">
        <v>46</v>
      </c>
      <c r="F729" s="4">
        <v>31</v>
      </c>
      <c r="G729" s="110">
        <f t="shared" si="11"/>
        <v>763.22</v>
      </c>
    </row>
    <row r="730" spans="1:7" x14ac:dyDescent="0.25">
      <c r="A730" s="108" t="s">
        <v>1440</v>
      </c>
      <c r="B730" s="101" t="s">
        <v>1501</v>
      </c>
      <c r="C730" s="8">
        <v>12316</v>
      </c>
      <c r="D730" s="90">
        <v>9.6300000000000008</v>
      </c>
      <c r="E730" s="3" t="s">
        <v>46</v>
      </c>
      <c r="F730" s="4">
        <v>33</v>
      </c>
      <c r="G730" s="110">
        <f t="shared" si="11"/>
        <v>317.79000000000002</v>
      </c>
    </row>
    <row r="731" spans="1:7" x14ac:dyDescent="0.25">
      <c r="A731" s="108" t="s">
        <v>1441</v>
      </c>
      <c r="B731" s="101" t="s">
        <v>1503</v>
      </c>
      <c r="C731" s="8">
        <v>12317</v>
      </c>
      <c r="D731" s="90">
        <v>11.49</v>
      </c>
      <c r="E731" s="3" t="s">
        <v>46</v>
      </c>
      <c r="F731" s="4">
        <v>34</v>
      </c>
      <c r="G731" s="110">
        <f t="shared" si="11"/>
        <v>390.66</v>
      </c>
    </row>
    <row r="732" spans="1:7" x14ac:dyDescent="0.25">
      <c r="A732" s="108" t="s">
        <v>1443</v>
      </c>
      <c r="B732" s="101" t="s">
        <v>1505</v>
      </c>
      <c r="C732" s="8">
        <v>12318</v>
      </c>
      <c r="D732" s="90">
        <v>13.23</v>
      </c>
      <c r="E732" s="3" t="s">
        <v>46</v>
      </c>
      <c r="F732" s="4">
        <v>35</v>
      </c>
      <c r="G732" s="110">
        <f t="shared" si="11"/>
        <v>463.05</v>
      </c>
    </row>
    <row r="733" spans="1:7" x14ac:dyDescent="0.25">
      <c r="A733" s="108" t="s">
        <v>1445</v>
      </c>
      <c r="B733" s="101" t="s">
        <v>1507</v>
      </c>
      <c r="C733" s="8">
        <v>1082</v>
      </c>
      <c r="D733" s="90">
        <v>21.02</v>
      </c>
      <c r="E733" s="3" t="s">
        <v>46</v>
      </c>
      <c r="F733" s="4">
        <v>32</v>
      </c>
      <c r="G733" s="110">
        <f t="shared" si="11"/>
        <v>672.64</v>
      </c>
    </row>
    <row r="734" spans="1:7" ht="25.5" x14ac:dyDescent="0.25">
      <c r="A734" s="108" t="s">
        <v>1447</v>
      </c>
      <c r="B734" s="101" t="s">
        <v>1509</v>
      </c>
      <c r="C734" s="5">
        <v>5104</v>
      </c>
      <c r="D734" s="90">
        <v>42.79</v>
      </c>
      <c r="E734" s="3" t="s">
        <v>53</v>
      </c>
      <c r="F734" s="4">
        <v>2</v>
      </c>
      <c r="G734" s="110">
        <f t="shared" si="11"/>
        <v>85.58</v>
      </c>
    </row>
    <row r="735" spans="1:7" ht="25.5" x14ac:dyDescent="0.25">
      <c r="A735" s="108" t="s">
        <v>1449</v>
      </c>
      <c r="B735" s="101" t="s">
        <v>1511</v>
      </c>
      <c r="C735" s="5">
        <v>20972</v>
      </c>
      <c r="D735" s="90">
        <v>71.819999999999993</v>
      </c>
      <c r="E735" s="3" t="s">
        <v>46</v>
      </c>
      <c r="F735" s="4">
        <v>2</v>
      </c>
      <c r="G735" s="110">
        <f t="shared" si="11"/>
        <v>143.63999999999999</v>
      </c>
    </row>
    <row r="736" spans="1:7" x14ac:dyDescent="0.25">
      <c r="A736" s="108" t="s">
        <v>1451</v>
      </c>
      <c r="B736" s="101" t="s">
        <v>1513</v>
      </c>
      <c r="C736" s="5">
        <v>13390</v>
      </c>
      <c r="D736" s="90">
        <v>72.959999999999994</v>
      </c>
      <c r="E736" s="3" t="s">
        <v>46</v>
      </c>
      <c r="F736" s="4">
        <v>5</v>
      </c>
      <c r="G736" s="110">
        <f t="shared" si="11"/>
        <v>364.8</v>
      </c>
    </row>
    <row r="737" spans="1:7" x14ac:dyDescent="0.25">
      <c r="A737" s="108" t="s">
        <v>1453</v>
      </c>
      <c r="B737" s="101" t="s">
        <v>1515</v>
      </c>
      <c r="C737" s="8">
        <v>6029</v>
      </c>
      <c r="D737" s="90">
        <v>18.02</v>
      </c>
      <c r="E737" s="3" t="s">
        <v>46</v>
      </c>
      <c r="F737" s="4">
        <v>10</v>
      </c>
      <c r="G737" s="110">
        <f t="shared" si="11"/>
        <v>180.2</v>
      </c>
    </row>
    <row r="738" spans="1:7" x14ac:dyDescent="0.25">
      <c r="A738" s="108" t="s">
        <v>1455</v>
      </c>
      <c r="B738" s="101" t="s">
        <v>1517</v>
      </c>
      <c r="C738" s="8">
        <v>6020</v>
      </c>
      <c r="D738" s="90">
        <v>24.99</v>
      </c>
      <c r="E738" s="3" t="s">
        <v>46</v>
      </c>
      <c r="F738" s="4">
        <v>10</v>
      </c>
      <c r="G738" s="110">
        <f t="shared" si="11"/>
        <v>249.9</v>
      </c>
    </row>
    <row r="739" spans="1:7" x14ac:dyDescent="0.25">
      <c r="A739" s="108" t="s">
        <v>1457</v>
      </c>
      <c r="B739" s="101" t="s">
        <v>1519</v>
      </c>
      <c r="C739" s="8">
        <v>6016</v>
      </c>
      <c r="D739" s="90">
        <v>26.36</v>
      </c>
      <c r="E739" s="3" t="s">
        <v>46</v>
      </c>
      <c r="F739" s="4">
        <v>10</v>
      </c>
      <c r="G739" s="110">
        <f t="shared" si="11"/>
        <v>263.60000000000002</v>
      </c>
    </row>
    <row r="740" spans="1:7" x14ac:dyDescent="0.25">
      <c r="A740" s="108" t="s">
        <v>1459</v>
      </c>
      <c r="B740" s="101" t="s">
        <v>1521</v>
      </c>
      <c r="C740" s="8">
        <v>6019</v>
      </c>
      <c r="D740" s="90">
        <v>41.6</v>
      </c>
      <c r="E740" s="3" t="s">
        <v>46</v>
      </c>
      <c r="F740" s="4">
        <v>10</v>
      </c>
      <c r="G740" s="110">
        <f t="shared" si="11"/>
        <v>416</v>
      </c>
    </row>
    <row r="741" spans="1:7" x14ac:dyDescent="0.25">
      <c r="A741" s="108" t="s">
        <v>1461</v>
      </c>
      <c r="B741" s="101" t="s">
        <v>1523</v>
      </c>
      <c r="C741" s="8">
        <v>6017</v>
      </c>
      <c r="D741" s="90">
        <v>56.7</v>
      </c>
      <c r="E741" s="3" t="s">
        <v>46</v>
      </c>
      <c r="F741" s="4">
        <v>10</v>
      </c>
      <c r="G741" s="110">
        <f t="shared" si="11"/>
        <v>567</v>
      </c>
    </row>
    <row r="742" spans="1:7" x14ac:dyDescent="0.25">
      <c r="A742" s="108" t="s">
        <v>1463</v>
      </c>
      <c r="B742" s="101" t="s">
        <v>1525</v>
      </c>
      <c r="C742" s="8">
        <v>6010</v>
      </c>
      <c r="D742" s="90">
        <v>71.59</v>
      </c>
      <c r="E742" s="3" t="s">
        <v>46</v>
      </c>
      <c r="F742" s="4">
        <v>10</v>
      </c>
      <c r="G742" s="110">
        <f t="shared" si="11"/>
        <v>715.9</v>
      </c>
    </row>
    <row r="743" spans="1:7" x14ac:dyDescent="0.25">
      <c r="A743" s="108" t="s">
        <v>1465</v>
      </c>
      <c r="B743" s="101" t="s">
        <v>1527</v>
      </c>
      <c r="C743" s="8">
        <v>6028</v>
      </c>
      <c r="D743" s="90">
        <v>99.72</v>
      </c>
      <c r="E743" s="3" t="s">
        <v>46</v>
      </c>
      <c r="F743" s="4">
        <v>10</v>
      </c>
      <c r="G743" s="110">
        <f t="shared" si="11"/>
        <v>997.2</v>
      </c>
    </row>
    <row r="744" spans="1:7" x14ac:dyDescent="0.25">
      <c r="A744" s="108" t="s">
        <v>1467</v>
      </c>
      <c r="B744" s="101" t="s">
        <v>1529</v>
      </c>
      <c r="C744" s="8">
        <v>6006</v>
      </c>
      <c r="D744" s="90">
        <v>57</v>
      </c>
      <c r="E744" s="3" t="s">
        <v>46</v>
      </c>
      <c r="F744" s="4">
        <v>10</v>
      </c>
      <c r="G744" s="110">
        <f t="shared" si="11"/>
        <v>570</v>
      </c>
    </row>
    <row r="745" spans="1:7" x14ac:dyDescent="0.25">
      <c r="A745" s="108" t="s">
        <v>1469</v>
      </c>
      <c r="B745" s="101" t="s">
        <v>1531</v>
      </c>
      <c r="C745" s="8">
        <v>6005</v>
      </c>
      <c r="D745" s="90">
        <v>64.31</v>
      </c>
      <c r="E745" s="3" t="s">
        <v>46</v>
      </c>
      <c r="F745" s="4">
        <v>10</v>
      </c>
      <c r="G745" s="110">
        <f t="shared" si="11"/>
        <v>643.1</v>
      </c>
    </row>
    <row r="746" spans="1:7" x14ac:dyDescent="0.25">
      <c r="A746" s="108" t="s">
        <v>1470</v>
      </c>
      <c r="B746" s="101" t="s">
        <v>1533</v>
      </c>
      <c r="C746" s="8">
        <v>6013</v>
      </c>
      <c r="D746" s="90">
        <v>78.72</v>
      </c>
      <c r="E746" s="3" t="s">
        <v>46</v>
      </c>
      <c r="F746" s="4">
        <v>10</v>
      </c>
      <c r="G746" s="110">
        <f t="shared" si="11"/>
        <v>787.2</v>
      </c>
    </row>
    <row r="747" spans="1:7" x14ac:dyDescent="0.25">
      <c r="A747" s="108" t="s">
        <v>1472</v>
      </c>
      <c r="B747" s="101" t="s">
        <v>1535</v>
      </c>
      <c r="C747" s="8">
        <v>6014</v>
      </c>
      <c r="D747" s="90">
        <v>109.45</v>
      </c>
      <c r="E747" s="3" t="s">
        <v>46</v>
      </c>
      <c r="F747" s="4">
        <v>10</v>
      </c>
      <c r="G747" s="110">
        <f t="shared" si="11"/>
        <v>1094.5</v>
      </c>
    </row>
    <row r="748" spans="1:7" x14ac:dyDescent="0.25">
      <c r="A748" s="108" t="s">
        <v>1474</v>
      </c>
      <c r="B748" s="101" t="s">
        <v>1537</v>
      </c>
      <c r="C748" s="8">
        <v>6015</v>
      </c>
      <c r="D748" s="90">
        <v>114.48</v>
      </c>
      <c r="E748" s="3" t="s">
        <v>46</v>
      </c>
      <c r="F748" s="4">
        <v>10</v>
      </c>
      <c r="G748" s="110">
        <f t="shared" si="11"/>
        <v>1144.8</v>
      </c>
    </row>
    <row r="749" spans="1:7" x14ac:dyDescent="0.25">
      <c r="A749" s="108" t="s">
        <v>1476</v>
      </c>
      <c r="B749" s="101" t="s">
        <v>1539</v>
      </c>
      <c r="C749" s="8">
        <v>6038</v>
      </c>
      <c r="D749" s="90">
        <v>5.83</v>
      </c>
      <c r="E749" s="3" t="s">
        <v>46</v>
      </c>
      <c r="F749" s="4">
        <v>10</v>
      </c>
      <c r="G749" s="110">
        <f t="shared" si="11"/>
        <v>58.3</v>
      </c>
    </row>
    <row r="750" spans="1:7" x14ac:dyDescent="0.25">
      <c r="A750" s="108" t="s">
        <v>1478</v>
      </c>
      <c r="B750" s="101" t="s">
        <v>1541</v>
      </c>
      <c r="C750" s="8">
        <v>11718</v>
      </c>
      <c r="D750" s="90">
        <v>16.64</v>
      </c>
      <c r="E750" s="3" t="s">
        <v>46</v>
      </c>
      <c r="F750" s="4">
        <v>10</v>
      </c>
      <c r="G750" s="110">
        <f t="shared" si="11"/>
        <v>166.4</v>
      </c>
    </row>
    <row r="751" spans="1:7" ht="38.25" x14ac:dyDescent="0.25">
      <c r="A751" s="108" t="s">
        <v>1480</v>
      </c>
      <c r="B751" s="101" t="s">
        <v>1543</v>
      </c>
      <c r="C751" s="5">
        <v>11756</v>
      </c>
      <c r="D751" s="90">
        <v>30.71</v>
      </c>
      <c r="E751" s="3" t="s">
        <v>46</v>
      </c>
      <c r="F751" s="4">
        <v>10</v>
      </c>
      <c r="G751" s="110">
        <f t="shared" si="11"/>
        <v>307.10000000000002</v>
      </c>
    </row>
    <row r="752" spans="1:7" x14ac:dyDescent="0.25">
      <c r="A752" s="108" t="s">
        <v>1482</v>
      </c>
      <c r="B752" s="101" t="s">
        <v>2531</v>
      </c>
      <c r="C752" s="5">
        <v>34357</v>
      </c>
      <c r="D752" s="90">
        <v>2.2599999999999998</v>
      </c>
      <c r="E752" s="3" t="s">
        <v>53</v>
      </c>
      <c r="F752" s="4">
        <v>150</v>
      </c>
      <c r="G752" s="110">
        <f t="shared" si="11"/>
        <v>339</v>
      </c>
    </row>
    <row r="753" spans="1:7" x14ac:dyDescent="0.25">
      <c r="A753" s="108" t="s">
        <v>1484</v>
      </c>
      <c r="B753" s="101" t="s">
        <v>2528</v>
      </c>
      <c r="C753" s="5">
        <v>37329</v>
      </c>
      <c r="D753" s="90">
        <v>47.85</v>
      </c>
      <c r="E753" s="3" t="s">
        <v>53</v>
      </c>
      <c r="F753" s="4">
        <v>150</v>
      </c>
      <c r="G753" s="110">
        <f t="shared" si="11"/>
        <v>7177.5</v>
      </c>
    </row>
    <row r="754" spans="1:7" x14ac:dyDescent="0.25">
      <c r="A754" s="108" t="s">
        <v>1486</v>
      </c>
      <c r="B754" s="101" t="s">
        <v>1551</v>
      </c>
      <c r="C754" s="5">
        <v>2510</v>
      </c>
      <c r="D754" s="90">
        <v>18.27</v>
      </c>
      <c r="E754" s="3" t="s">
        <v>46</v>
      </c>
      <c r="F754" s="4">
        <v>20</v>
      </c>
      <c r="G754" s="110">
        <f t="shared" si="11"/>
        <v>365.4</v>
      </c>
    </row>
    <row r="755" spans="1:7" x14ac:dyDescent="0.25">
      <c r="A755" s="108" t="s">
        <v>1488</v>
      </c>
      <c r="B755" s="101" t="s">
        <v>1554</v>
      </c>
      <c r="C755" s="5" t="s">
        <v>2013</v>
      </c>
      <c r="D755" s="90">
        <v>14.06</v>
      </c>
      <c r="E755" s="3" t="s">
        <v>46</v>
      </c>
      <c r="F755" s="4">
        <v>100</v>
      </c>
      <c r="G755" s="110">
        <f t="shared" si="11"/>
        <v>1406</v>
      </c>
    </row>
    <row r="756" spans="1:7" ht="25.5" x14ac:dyDescent="0.25">
      <c r="A756" s="108" t="s">
        <v>1490</v>
      </c>
      <c r="B756" s="101" t="s">
        <v>1557</v>
      </c>
      <c r="C756" s="8">
        <v>20205</v>
      </c>
      <c r="D756" s="90">
        <v>2.33</v>
      </c>
      <c r="E756" s="3" t="s">
        <v>2</v>
      </c>
      <c r="F756" s="4">
        <v>200</v>
      </c>
      <c r="G756" s="110">
        <f t="shared" si="11"/>
        <v>466</v>
      </c>
    </row>
    <row r="757" spans="1:7" ht="25.5" x14ac:dyDescent="0.25">
      <c r="A757" s="108" t="s">
        <v>1492</v>
      </c>
      <c r="B757" s="101" t="s">
        <v>1559</v>
      </c>
      <c r="C757" s="8">
        <v>4408</v>
      </c>
      <c r="D757" s="90">
        <v>1.99</v>
      </c>
      <c r="E757" s="3" t="s">
        <v>2</v>
      </c>
      <c r="F757" s="4">
        <v>200</v>
      </c>
      <c r="G757" s="110">
        <f t="shared" si="11"/>
        <v>398</v>
      </c>
    </row>
    <row r="758" spans="1:7" ht="25.5" x14ac:dyDescent="0.25">
      <c r="A758" s="108" t="s">
        <v>1494</v>
      </c>
      <c r="B758" s="101" t="s">
        <v>1561</v>
      </c>
      <c r="C758" s="8">
        <v>4803</v>
      </c>
      <c r="D758" s="90">
        <v>22.48</v>
      </c>
      <c r="E758" s="3" t="s">
        <v>2</v>
      </c>
      <c r="F758" s="4">
        <v>200</v>
      </c>
      <c r="G758" s="110">
        <f t="shared" si="11"/>
        <v>4496</v>
      </c>
    </row>
    <row r="759" spans="1:7" ht="25.5" x14ac:dyDescent="0.25">
      <c r="A759" s="108" t="s">
        <v>1496</v>
      </c>
      <c r="B759" s="101" t="s">
        <v>1563</v>
      </c>
      <c r="C759" s="8">
        <v>4829</v>
      </c>
      <c r="D759" s="90">
        <v>22.86</v>
      </c>
      <c r="E759" s="3" t="s">
        <v>2</v>
      </c>
      <c r="F759" s="4">
        <v>200</v>
      </c>
      <c r="G759" s="110">
        <f t="shared" si="11"/>
        <v>4572</v>
      </c>
    </row>
    <row r="760" spans="1:7" x14ac:dyDescent="0.25">
      <c r="A760" s="108" t="s">
        <v>1498</v>
      </c>
      <c r="B760" s="101" t="s">
        <v>1565</v>
      </c>
      <c r="C760" s="8">
        <v>39829</v>
      </c>
      <c r="D760" s="90">
        <v>14.27</v>
      </c>
      <c r="E760" s="3" t="s">
        <v>2</v>
      </c>
      <c r="F760" s="4">
        <v>500</v>
      </c>
      <c r="G760" s="110">
        <f t="shared" si="11"/>
        <v>7135</v>
      </c>
    </row>
    <row r="761" spans="1:7" ht="38.25" x14ac:dyDescent="0.25">
      <c r="A761" s="108" t="s">
        <v>1500</v>
      </c>
      <c r="B761" s="101" t="s">
        <v>1567</v>
      </c>
      <c r="C761" s="8">
        <v>20231</v>
      </c>
      <c r="D761" s="90">
        <v>44.19</v>
      </c>
      <c r="E761" s="3" t="s">
        <v>2</v>
      </c>
      <c r="F761" s="4">
        <v>200</v>
      </c>
      <c r="G761" s="110">
        <f t="shared" si="11"/>
        <v>8838</v>
      </c>
    </row>
    <row r="762" spans="1:7" x14ac:dyDescent="0.25">
      <c r="A762" s="108" t="s">
        <v>1502</v>
      </c>
      <c r="B762" s="101" t="s">
        <v>1569</v>
      </c>
      <c r="C762" s="8">
        <v>4804</v>
      </c>
      <c r="D762" s="90">
        <v>17.260000000000002</v>
      </c>
      <c r="E762" s="3" t="s">
        <v>2</v>
      </c>
      <c r="F762" s="4">
        <v>500</v>
      </c>
      <c r="G762" s="110">
        <f t="shared" si="11"/>
        <v>8630</v>
      </c>
    </row>
    <row r="763" spans="1:7" x14ac:dyDescent="0.25">
      <c r="A763" s="108" t="s">
        <v>1504</v>
      </c>
      <c r="B763" s="101" t="s">
        <v>1571</v>
      </c>
      <c r="C763" s="8">
        <v>11758</v>
      </c>
      <c r="D763" s="90">
        <v>35.909999999999997</v>
      </c>
      <c r="E763" s="3" t="s">
        <v>46</v>
      </c>
      <c r="F763" s="4">
        <v>100</v>
      </c>
      <c r="G763" s="110">
        <f t="shared" si="11"/>
        <v>3591</v>
      </c>
    </row>
    <row r="764" spans="1:7" ht="25.5" x14ac:dyDescent="0.25">
      <c r="A764" s="108" t="s">
        <v>1506</v>
      </c>
      <c r="B764" s="101" t="s">
        <v>1574</v>
      </c>
      <c r="C764" s="5">
        <v>20206</v>
      </c>
      <c r="D764" s="90">
        <v>6.9</v>
      </c>
      <c r="E764" s="3" t="s">
        <v>2</v>
      </c>
      <c r="F764" s="4">
        <v>150</v>
      </c>
      <c r="G764" s="110">
        <f t="shared" si="11"/>
        <v>1035</v>
      </c>
    </row>
    <row r="765" spans="1:7" ht="25.5" x14ac:dyDescent="0.25">
      <c r="A765" s="108" t="s">
        <v>1508</v>
      </c>
      <c r="B765" s="101" t="s">
        <v>1576</v>
      </c>
      <c r="C765" s="5">
        <v>4460</v>
      </c>
      <c r="D765" s="90">
        <v>8.2799999999999994</v>
      </c>
      <c r="E765" s="3" t="s">
        <v>2</v>
      </c>
      <c r="F765" s="4">
        <v>150</v>
      </c>
      <c r="G765" s="110">
        <f t="shared" si="11"/>
        <v>1242</v>
      </c>
    </row>
    <row r="766" spans="1:7" x14ac:dyDescent="0.25">
      <c r="A766" s="108" t="s">
        <v>1510</v>
      </c>
      <c r="B766" s="101" t="s">
        <v>1578</v>
      </c>
      <c r="C766" s="5">
        <v>38637</v>
      </c>
      <c r="D766" s="90">
        <v>130.59</v>
      </c>
      <c r="E766" s="3" t="s">
        <v>46</v>
      </c>
      <c r="F766" s="4">
        <v>20</v>
      </c>
      <c r="G766" s="110">
        <f t="shared" si="11"/>
        <v>2611.8000000000002</v>
      </c>
    </row>
    <row r="767" spans="1:7" x14ac:dyDescent="0.25">
      <c r="A767" s="108" t="s">
        <v>1512</v>
      </c>
      <c r="B767" s="101" t="s">
        <v>1580</v>
      </c>
      <c r="C767" s="5">
        <v>6150</v>
      </c>
      <c r="D767" s="90">
        <v>132.18</v>
      </c>
      <c r="E767" s="3" t="s">
        <v>46</v>
      </c>
      <c r="F767" s="4">
        <v>20</v>
      </c>
      <c r="G767" s="110">
        <f t="shared" si="11"/>
        <v>2643.6</v>
      </c>
    </row>
    <row r="768" spans="1:7" x14ac:dyDescent="0.25">
      <c r="A768" s="108" t="s">
        <v>1514</v>
      </c>
      <c r="B768" s="101" t="s">
        <v>1582</v>
      </c>
      <c r="C768" s="5">
        <v>6136</v>
      </c>
      <c r="D768" s="90">
        <v>103.9</v>
      </c>
      <c r="E768" s="3" t="s">
        <v>46</v>
      </c>
      <c r="F768" s="4">
        <v>20</v>
      </c>
      <c r="G768" s="110">
        <f t="shared" si="11"/>
        <v>2078</v>
      </c>
    </row>
    <row r="769" spans="1:7" x14ac:dyDescent="0.25">
      <c r="A769" s="108" t="s">
        <v>1516</v>
      </c>
      <c r="B769" s="101" t="s">
        <v>1584</v>
      </c>
      <c r="C769" s="5">
        <v>38638</v>
      </c>
      <c r="D769" s="90">
        <v>110.04</v>
      </c>
      <c r="E769" s="3" t="s">
        <v>46</v>
      </c>
      <c r="F769" s="4">
        <v>20</v>
      </c>
      <c r="G769" s="110">
        <f t="shared" si="11"/>
        <v>2200.8000000000002</v>
      </c>
    </row>
    <row r="770" spans="1:7" x14ac:dyDescent="0.25">
      <c r="A770" s="108" t="s">
        <v>1518</v>
      </c>
      <c r="B770" s="101" t="s">
        <v>1586</v>
      </c>
      <c r="C770" s="13">
        <v>6148</v>
      </c>
      <c r="D770" s="90">
        <v>6.21</v>
      </c>
      <c r="E770" s="3" t="s">
        <v>46</v>
      </c>
      <c r="F770" s="4">
        <v>20</v>
      </c>
      <c r="G770" s="110">
        <f t="shared" si="11"/>
        <v>124.2</v>
      </c>
    </row>
    <row r="771" spans="1:7" x14ac:dyDescent="0.25">
      <c r="A771" s="108" t="s">
        <v>1520</v>
      </c>
      <c r="B771" s="101" t="s">
        <v>1588</v>
      </c>
      <c r="C771" s="5">
        <v>20262</v>
      </c>
      <c r="D771" s="90">
        <v>7.65</v>
      </c>
      <c r="E771" s="3" t="s">
        <v>46</v>
      </c>
      <c r="F771" s="4">
        <v>20</v>
      </c>
      <c r="G771" s="110">
        <f t="shared" si="11"/>
        <v>153</v>
      </c>
    </row>
    <row r="772" spans="1:7" ht="25.5" x14ac:dyDescent="0.25">
      <c r="A772" s="108" t="s">
        <v>1522</v>
      </c>
      <c r="B772" s="101" t="s">
        <v>1590</v>
      </c>
      <c r="C772" s="5">
        <v>6148</v>
      </c>
      <c r="D772" s="90">
        <v>6.21</v>
      </c>
      <c r="E772" s="3" t="s">
        <v>46</v>
      </c>
      <c r="F772" s="4">
        <v>20</v>
      </c>
      <c r="G772" s="110">
        <f t="shared" ref="G772:G835" si="12">TRUNC(F772*D772,2)</f>
        <v>124.2</v>
      </c>
    </row>
    <row r="773" spans="1:7" x14ac:dyDescent="0.25">
      <c r="A773" s="108" t="s">
        <v>1524</v>
      </c>
      <c r="B773" s="101" t="s">
        <v>1592</v>
      </c>
      <c r="C773" s="5">
        <v>6145</v>
      </c>
      <c r="D773" s="90">
        <v>11.14</v>
      </c>
      <c r="E773" s="3" t="s">
        <v>46</v>
      </c>
      <c r="F773" s="4">
        <v>20</v>
      </c>
      <c r="G773" s="110">
        <f t="shared" si="12"/>
        <v>222.8</v>
      </c>
    </row>
    <row r="774" spans="1:7" x14ac:dyDescent="0.25">
      <c r="A774" s="108" t="s">
        <v>1526</v>
      </c>
      <c r="B774" s="101" t="s">
        <v>1594</v>
      </c>
      <c r="C774" s="5">
        <v>6149</v>
      </c>
      <c r="D774" s="90">
        <v>10.51</v>
      </c>
      <c r="E774" s="3" t="s">
        <v>46</v>
      </c>
      <c r="F774" s="4">
        <v>20</v>
      </c>
      <c r="G774" s="110">
        <f t="shared" si="12"/>
        <v>210.2</v>
      </c>
    </row>
    <row r="775" spans="1:7" x14ac:dyDescent="0.25">
      <c r="A775" s="108" t="s">
        <v>1528</v>
      </c>
      <c r="B775" s="101" t="s">
        <v>1596</v>
      </c>
      <c r="C775" s="5">
        <v>6146</v>
      </c>
      <c r="D775" s="90">
        <v>11.16</v>
      </c>
      <c r="E775" s="3" t="s">
        <v>46</v>
      </c>
      <c r="F775" s="4">
        <v>20</v>
      </c>
      <c r="G775" s="110">
        <f t="shared" si="12"/>
        <v>223.2</v>
      </c>
    </row>
    <row r="776" spans="1:7" ht="38.25" x14ac:dyDescent="0.25">
      <c r="A776" s="108" t="s">
        <v>1530</v>
      </c>
      <c r="B776" s="101" t="s">
        <v>1599</v>
      </c>
      <c r="C776" s="13">
        <v>20232</v>
      </c>
      <c r="D776" s="90">
        <v>62.56</v>
      </c>
      <c r="E776" s="3" t="s">
        <v>2</v>
      </c>
      <c r="F776" s="4">
        <v>250</v>
      </c>
      <c r="G776" s="110">
        <f t="shared" si="12"/>
        <v>15640</v>
      </c>
    </row>
    <row r="777" spans="1:7" ht="25.5" x14ac:dyDescent="0.25">
      <c r="A777" s="108" t="s">
        <v>1532</v>
      </c>
      <c r="B777" s="101" t="s">
        <v>1601</v>
      </c>
      <c r="C777" s="13">
        <v>10856</v>
      </c>
      <c r="D777" s="90">
        <v>74.03</v>
      </c>
      <c r="E777" s="3" t="s">
        <v>2</v>
      </c>
      <c r="F777" s="4">
        <v>250</v>
      </c>
      <c r="G777" s="110">
        <f t="shared" si="12"/>
        <v>18507.5</v>
      </c>
    </row>
    <row r="778" spans="1:7" ht="25.5" x14ac:dyDescent="0.25">
      <c r="A778" s="108" t="s">
        <v>1534</v>
      </c>
      <c r="B778" s="101" t="s">
        <v>1603</v>
      </c>
      <c r="C778" s="13">
        <v>4828</v>
      </c>
      <c r="D778" s="90">
        <v>34.130000000000003</v>
      </c>
      <c r="E778" s="3" t="s">
        <v>2</v>
      </c>
      <c r="F778" s="4">
        <v>250</v>
      </c>
      <c r="G778" s="110">
        <f t="shared" si="12"/>
        <v>8532.5</v>
      </c>
    </row>
    <row r="779" spans="1:7" ht="25.5" x14ac:dyDescent="0.25">
      <c r="A779" s="108" t="s">
        <v>1536</v>
      </c>
      <c r="B779" s="101" t="s">
        <v>1605</v>
      </c>
      <c r="C779" s="13">
        <v>20249</v>
      </c>
      <c r="D779" s="90">
        <v>18.690000000000001</v>
      </c>
      <c r="E779" s="3" t="s">
        <v>2</v>
      </c>
      <c r="F779" s="4">
        <v>250</v>
      </c>
      <c r="G779" s="110">
        <f t="shared" si="12"/>
        <v>4672.5</v>
      </c>
    </row>
    <row r="780" spans="1:7" x14ac:dyDescent="0.25">
      <c r="A780" s="108" t="s">
        <v>1538</v>
      </c>
      <c r="B780" s="101" t="s">
        <v>1607</v>
      </c>
      <c r="C780" s="13" t="s">
        <v>2013</v>
      </c>
      <c r="D780" s="90">
        <v>1.1200000000000001</v>
      </c>
      <c r="E780" s="3" t="s">
        <v>46</v>
      </c>
      <c r="F780" s="4">
        <v>400</v>
      </c>
      <c r="G780" s="110">
        <f t="shared" si="12"/>
        <v>448</v>
      </c>
    </row>
    <row r="781" spans="1:7" x14ac:dyDescent="0.25">
      <c r="A781" s="108" t="s">
        <v>1540</v>
      </c>
      <c r="B781" s="101" t="s">
        <v>1609</v>
      </c>
      <c r="C781" s="13">
        <v>12295</v>
      </c>
      <c r="D781" s="90">
        <v>2.0699999999999998</v>
      </c>
      <c r="E781" s="3" t="s">
        <v>46</v>
      </c>
      <c r="F781" s="4">
        <v>200</v>
      </c>
      <c r="G781" s="110">
        <f t="shared" si="12"/>
        <v>414</v>
      </c>
    </row>
    <row r="782" spans="1:7" x14ac:dyDescent="0.25">
      <c r="A782" s="108" t="s">
        <v>1542</v>
      </c>
      <c r="B782" s="101" t="s">
        <v>1611</v>
      </c>
      <c r="C782" s="13">
        <v>12296</v>
      </c>
      <c r="D782" s="90">
        <v>2.68</v>
      </c>
      <c r="E782" s="3" t="s">
        <v>46</v>
      </c>
      <c r="F782" s="4">
        <v>200</v>
      </c>
      <c r="G782" s="110">
        <f t="shared" si="12"/>
        <v>536</v>
      </c>
    </row>
    <row r="783" spans="1:7" ht="25.5" x14ac:dyDescent="0.25">
      <c r="A783" s="108" t="s">
        <v>1544</v>
      </c>
      <c r="B783" s="101" t="s">
        <v>1613</v>
      </c>
      <c r="C783" s="13">
        <v>12294</v>
      </c>
      <c r="D783" s="90">
        <v>6.44</v>
      </c>
      <c r="E783" s="3" t="s">
        <v>46</v>
      </c>
      <c r="F783" s="4">
        <v>200</v>
      </c>
      <c r="G783" s="110">
        <f t="shared" si="12"/>
        <v>1288</v>
      </c>
    </row>
    <row r="784" spans="1:7" ht="25.5" x14ac:dyDescent="0.25">
      <c r="A784" s="108" t="s">
        <v>1545</v>
      </c>
      <c r="B784" s="101" t="s">
        <v>1615</v>
      </c>
      <c r="C784" s="13">
        <v>14543</v>
      </c>
      <c r="D784" s="90">
        <v>4.59</v>
      </c>
      <c r="E784" s="3" t="s">
        <v>46</v>
      </c>
      <c r="F784" s="4">
        <v>200</v>
      </c>
      <c r="G784" s="110">
        <f t="shared" si="12"/>
        <v>918</v>
      </c>
    </row>
    <row r="785" spans="1:7" ht="25.5" x14ac:dyDescent="0.25">
      <c r="A785" s="108" t="s">
        <v>1546</v>
      </c>
      <c r="B785" s="101" t="s">
        <v>1617</v>
      </c>
      <c r="C785" s="13">
        <v>13329</v>
      </c>
      <c r="D785" s="90">
        <v>2.7</v>
      </c>
      <c r="E785" s="3" t="s">
        <v>46</v>
      </c>
      <c r="F785" s="4">
        <v>200</v>
      </c>
      <c r="G785" s="110">
        <f t="shared" si="12"/>
        <v>540</v>
      </c>
    </row>
    <row r="786" spans="1:7" ht="25.5" x14ac:dyDescent="0.25">
      <c r="A786" s="108" t="s">
        <v>1547</v>
      </c>
      <c r="B786" s="101" t="s">
        <v>1619</v>
      </c>
      <c r="C786" s="5">
        <v>21042</v>
      </c>
      <c r="D786" s="90">
        <v>26.12</v>
      </c>
      <c r="E786" s="3" t="s">
        <v>46</v>
      </c>
      <c r="F786" s="4">
        <v>5</v>
      </c>
      <c r="G786" s="110">
        <f t="shared" si="12"/>
        <v>130.6</v>
      </c>
    </row>
    <row r="787" spans="1:7" ht="25.5" x14ac:dyDescent="0.25">
      <c r="A787" s="108" t="s">
        <v>1548</v>
      </c>
      <c r="B787" s="101" t="s">
        <v>1621</v>
      </c>
      <c r="C787" s="5">
        <v>21043</v>
      </c>
      <c r="D787" s="90">
        <v>33</v>
      </c>
      <c r="E787" s="3" t="s">
        <v>46</v>
      </c>
      <c r="F787" s="4">
        <v>5</v>
      </c>
      <c r="G787" s="110">
        <f t="shared" si="12"/>
        <v>165</v>
      </c>
    </row>
    <row r="788" spans="1:7" x14ac:dyDescent="0.25">
      <c r="A788" s="108" t="s">
        <v>1549</v>
      </c>
      <c r="B788" s="101" t="s">
        <v>1623</v>
      </c>
      <c r="C788" s="5" t="s">
        <v>2013</v>
      </c>
      <c r="D788" s="90">
        <v>35.700000000000003</v>
      </c>
      <c r="E788" s="3" t="s">
        <v>46</v>
      </c>
      <c r="F788" s="4">
        <v>50</v>
      </c>
      <c r="G788" s="110">
        <f t="shared" si="12"/>
        <v>1785</v>
      </c>
    </row>
    <row r="789" spans="1:7" ht="25.5" x14ac:dyDescent="0.25">
      <c r="A789" s="108" t="s">
        <v>1550</v>
      </c>
      <c r="B789" s="101" t="s">
        <v>1626</v>
      </c>
      <c r="C789" s="5">
        <v>3990</v>
      </c>
      <c r="D789" s="90">
        <v>19.79</v>
      </c>
      <c r="E789" s="3" t="s">
        <v>2</v>
      </c>
      <c r="F789" s="4">
        <v>150</v>
      </c>
      <c r="G789" s="110">
        <f t="shared" si="12"/>
        <v>2968.5</v>
      </c>
    </row>
    <row r="790" spans="1:7" ht="25.5" x14ac:dyDescent="0.25">
      <c r="A790" s="108" t="s">
        <v>1552</v>
      </c>
      <c r="B790" s="101" t="s">
        <v>1628</v>
      </c>
      <c r="C790" s="5">
        <v>6193</v>
      </c>
      <c r="D790" s="90">
        <v>9.43</v>
      </c>
      <c r="E790" s="3" t="s">
        <v>2</v>
      </c>
      <c r="F790" s="4">
        <v>150</v>
      </c>
      <c r="G790" s="110">
        <f t="shared" si="12"/>
        <v>1414.5</v>
      </c>
    </row>
    <row r="791" spans="1:7" ht="25.5" x14ac:dyDescent="0.25">
      <c r="A791" s="108" t="s">
        <v>1553</v>
      </c>
      <c r="B791" s="101" t="s">
        <v>1630</v>
      </c>
      <c r="C791" s="5">
        <v>13255</v>
      </c>
      <c r="D791" s="90">
        <v>37.229999999999997</v>
      </c>
      <c r="E791" s="3" t="s">
        <v>46</v>
      </c>
      <c r="F791" s="4">
        <v>5</v>
      </c>
      <c r="G791" s="110">
        <f t="shared" si="12"/>
        <v>186.15</v>
      </c>
    </row>
    <row r="792" spans="1:7" ht="25.5" x14ac:dyDescent="0.25">
      <c r="A792" s="108" t="s">
        <v>1555</v>
      </c>
      <c r="B792" s="101" t="s">
        <v>1632</v>
      </c>
      <c r="C792" s="5">
        <v>20964</v>
      </c>
      <c r="D792" s="90">
        <v>39.25</v>
      </c>
      <c r="E792" s="3" t="s">
        <v>46</v>
      </c>
      <c r="F792" s="4">
        <v>5</v>
      </c>
      <c r="G792" s="110">
        <f t="shared" si="12"/>
        <v>196.25</v>
      </c>
    </row>
    <row r="793" spans="1:7" ht="25.5" x14ac:dyDescent="0.25">
      <c r="A793" s="108" t="s">
        <v>1556</v>
      </c>
      <c r="B793" s="101" t="s">
        <v>1634</v>
      </c>
      <c r="C793" s="5">
        <v>10905</v>
      </c>
      <c r="D793" s="90">
        <v>52.66</v>
      </c>
      <c r="E793" s="3" t="s">
        <v>46</v>
      </c>
      <c r="F793" s="4">
        <v>5</v>
      </c>
      <c r="G793" s="110">
        <f t="shared" si="12"/>
        <v>263.3</v>
      </c>
    </row>
    <row r="794" spans="1:7" x14ac:dyDescent="0.25">
      <c r="A794" s="108" t="s">
        <v>1558</v>
      </c>
      <c r="B794" s="101" t="s">
        <v>1636</v>
      </c>
      <c r="C794" s="2">
        <v>11457</v>
      </c>
      <c r="D794" s="90">
        <v>21.5</v>
      </c>
      <c r="E794" s="3" t="s">
        <v>46</v>
      </c>
      <c r="F794" s="4">
        <v>50</v>
      </c>
      <c r="G794" s="110">
        <f t="shared" si="12"/>
        <v>1075</v>
      </c>
    </row>
    <row r="795" spans="1:7" x14ac:dyDescent="0.25">
      <c r="A795" s="108" t="s">
        <v>1560</v>
      </c>
      <c r="B795" s="101" t="s">
        <v>1638</v>
      </c>
      <c r="C795" s="2">
        <v>6297</v>
      </c>
      <c r="D795" s="90">
        <v>20.94</v>
      </c>
      <c r="E795" s="3" t="s">
        <v>46</v>
      </c>
      <c r="F795" s="4">
        <v>51</v>
      </c>
      <c r="G795" s="110">
        <f t="shared" si="12"/>
        <v>1067.94</v>
      </c>
    </row>
    <row r="796" spans="1:7" x14ac:dyDescent="0.25">
      <c r="A796" s="108" t="s">
        <v>1562</v>
      </c>
      <c r="B796" s="101" t="s">
        <v>1640</v>
      </c>
      <c r="C796" s="2">
        <v>6296</v>
      </c>
      <c r="D796" s="90">
        <v>16.53</v>
      </c>
      <c r="E796" s="3" t="s">
        <v>46</v>
      </c>
      <c r="F796" s="4">
        <v>52</v>
      </c>
      <c r="G796" s="110">
        <f t="shared" si="12"/>
        <v>859.56</v>
      </c>
    </row>
    <row r="797" spans="1:7" x14ac:dyDescent="0.25">
      <c r="A797" s="108" t="s">
        <v>1564</v>
      </c>
      <c r="B797" s="101" t="s">
        <v>1644</v>
      </c>
      <c r="C797" s="2">
        <v>6323</v>
      </c>
      <c r="D797" s="90">
        <v>10.8</v>
      </c>
      <c r="E797" s="3" t="s">
        <v>46</v>
      </c>
      <c r="F797" s="4">
        <v>54</v>
      </c>
      <c r="G797" s="110">
        <f t="shared" si="12"/>
        <v>583.20000000000005</v>
      </c>
    </row>
    <row r="798" spans="1:7" x14ac:dyDescent="0.25">
      <c r="A798" s="108" t="s">
        <v>1566</v>
      </c>
      <c r="B798" s="101" t="s">
        <v>1642</v>
      </c>
      <c r="C798" s="2">
        <v>6294</v>
      </c>
      <c r="D798" s="90">
        <v>4.7</v>
      </c>
      <c r="E798" s="3" t="s">
        <v>46</v>
      </c>
      <c r="F798" s="4">
        <v>53</v>
      </c>
      <c r="G798" s="110">
        <f t="shared" si="12"/>
        <v>249.1</v>
      </c>
    </row>
    <row r="799" spans="1:7" x14ac:dyDescent="0.25">
      <c r="A799" s="108" t="s">
        <v>1568</v>
      </c>
      <c r="B799" s="101" t="s">
        <v>1646</v>
      </c>
      <c r="C799" s="2">
        <v>6299</v>
      </c>
      <c r="D799" s="90">
        <v>62.99</v>
      </c>
      <c r="E799" s="3" t="s">
        <v>46</v>
      </c>
      <c r="F799" s="4">
        <v>55</v>
      </c>
      <c r="G799" s="110">
        <f t="shared" si="12"/>
        <v>3464.45</v>
      </c>
    </row>
    <row r="800" spans="1:7" x14ac:dyDescent="0.25">
      <c r="A800" s="108" t="s">
        <v>1570</v>
      </c>
      <c r="B800" s="101" t="s">
        <v>1648</v>
      </c>
      <c r="C800" s="2">
        <v>6298</v>
      </c>
      <c r="D800" s="90">
        <v>33.17</v>
      </c>
      <c r="E800" s="3" t="s">
        <v>46</v>
      </c>
      <c r="F800" s="4">
        <v>56</v>
      </c>
      <c r="G800" s="110">
        <f t="shared" si="12"/>
        <v>1857.52</v>
      </c>
    </row>
    <row r="801" spans="1:7" x14ac:dyDescent="0.25">
      <c r="A801" s="108" t="s">
        <v>1572</v>
      </c>
      <c r="B801" s="101" t="s">
        <v>1650</v>
      </c>
      <c r="C801" s="2">
        <v>6295</v>
      </c>
      <c r="D801" s="90">
        <v>6.7</v>
      </c>
      <c r="E801" s="3" t="s">
        <v>46</v>
      </c>
      <c r="F801" s="4">
        <v>57</v>
      </c>
      <c r="G801" s="110">
        <f t="shared" si="12"/>
        <v>381.9</v>
      </c>
    </row>
    <row r="802" spans="1:7" x14ac:dyDescent="0.25">
      <c r="A802" s="108" t="s">
        <v>1573</v>
      </c>
      <c r="B802" s="101" t="s">
        <v>1652</v>
      </c>
      <c r="C802" s="5">
        <v>7119</v>
      </c>
      <c r="D802" s="90">
        <v>6.49</v>
      </c>
      <c r="E802" s="3" t="s">
        <v>46</v>
      </c>
      <c r="F802" s="4">
        <v>5</v>
      </c>
      <c r="G802" s="110">
        <f t="shared" si="12"/>
        <v>32.450000000000003</v>
      </c>
    </row>
    <row r="803" spans="1:7" x14ac:dyDescent="0.25">
      <c r="A803" s="108" t="s">
        <v>1575</v>
      </c>
      <c r="B803" s="101" t="s">
        <v>1654</v>
      </c>
      <c r="C803" s="5">
        <v>7120</v>
      </c>
      <c r="D803" s="90">
        <v>4.45</v>
      </c>
      <c r="E803" s="3" t="s">
        <v>46</v>
      </c>
      <c r="F803" s="4">
        <v>5</v>
      </c>
      <c r="G803" s="110">
        <f t="shared" si="12"/>
        <v>22.25</v>
      </c>
    </row>
    <row r="804" spans="1:7" x14ac:dyDescent="0.25">
      <c r="A804" s="108" t="s">
        <v>1577</v>
      </c>
      <c r="B804" s="101" t="s">
        <v>1656</v>
      </c>
      <c r="C804" s="8">
        <v>7135</v>
      </c>
      <c r="D804" s="90">
        <v>3.13</v>
      </c>
      <c r="E804" s="3" t="s">
        <v>46</v>
      </c>
      <c r="F804" s="4">
        <v>5</v>
      </c>
      <c r="G804" s="110">
        <f t="shared" si="12"/>
        <v>15.65</v>
      </c>
    </row>
    <row r="805" spans="1:7" x14ac:dyDescent="0.25">
      <c r="A805" s="108" t="s">
        <v>1579</v>
      </c>
      <c r="B805" s="101" t="s">
        <v>1658</v>
      </c>
      <c r="C805" s="8">
        <v>37947</v>
      </c>
      <c r="D805" s="90">
        <v>3.16</v>
      </c>
      <c r="E805" s="3" t="s">
        <v>46</v>
      </c>
      <c r="F805" s="4">
        <v>5</v>
      </c>
      <c r="G805" s="110">
        <f t="shared" si="12"/>
        <v>15.8</v>
      </c>
    </row>
    <row r="806" spans="1:7" x14ac:dyDescent="0.25">
      <c r="A806" s="108" t="s">
        <v>1581</v>
      </c>
      <c r="B806" s="101" t="s">
        <v>1660</v>
      </c>
      <c r="C806" s="5">
        <v>7138</v>
      </c>
      <c r="D806" s="90">
        <v>0.63</v>
      </c>
      <c r="E806" s="3" t="s">
        <v>46</v>
      </c>
      <c r="F806" s="4">
        <v>5</v>
      </c>
      <c r="G806" s="110">
        <f t="shared" si="12"/>
        <v>3.15</v>
      </c>
    </row>
    <row r="807" spans="1:7" x14ac:dyDescent="0.25">
      <c r="A807" s="108" t="s">
        <v>1583</v>
      </c>
      <c r="B807" s="101" t="s">
        <v>1662</v>
      </c>
      <c r="C807" s="5">
        <v>7139</v>
      </c>
      <c r="D807" s="90">
        <v>0.83</v>
      </c>
      <c r="E807" s="3" t="s">
        <v>46</v>
      </c>
      <c r="F807" s="4">
        <v>5</v>
      </c>
      <c r="G807" s="110">
        <f t="shared" si="12"/>
        <v>4.1500000000000004</v>
      </c>
    </row>
    <row r="808" spans="1:7" x14ac:dyDescent="0.25">
      <c r="A808" s="108" t="s">
        <v>1585</v>
      </c>
      <c r="B808" s="101" t="s">
        <v>1664</v>
      </c>
      <c r="C808" s="5">
        <v>7140</v>
      </c>
      <c r="D808" s="90">
        <v>2.79</v>
      </c>
      <c r="E808" s="3" t="s">
        <v>46</v>
      </c>
      <c r="F808" s="4">
        <v>5</v>
      </c>
      <c r="G808" s="110">
        <f t="shared" si="12"/>
        <v>13.95</v>
      </c>
    </row>
    <row r="809" spans="1:7" x14ac:dyDescent="0.25">
      <c r="A809" s="108" t="s">
        <v>1587</v>
      </c>
      <c r="B809" s="101" t="s">
        <v>1666</v>
      </c>
      <c r="C809" s="5">
        <v>7141</v>
      </c>
      <c r="D809" s="90">
        <v>6.11</v>
      </c>
      <c r="E809" s="3" t="s">
        <v>46</v>
      </c>
      <c r="F809" s="4">
        <v>5</v>
      </c>
      <c r="G809" s="110">
        <f t="shared" si="12"/>
        <v>30.55</v>
      </c>
    </row>
    <row r="810" spans="1:7" x14ac:dyDescent="0.25">
      <c r="A810" s="108" t="s">
        <v>1589</v>
      </c>
      <c r="B810" s="101" t="s">
        <v>1668</v>
      </c>
      <c r="C810" s="5">
        <v>7142</v>
      </c>
      <c r="D810" s="90">
        <v>6.83</v>
      </c>
      <c r="E810" s="3" t="s">
        <v>46</v>
      </c>
      <c r="F810" s="4">
        <v>5</v>
      </c>
      <c r="G810" s="110">
        <f t="shared" si="12"/>
        <v>34.15</v>
      </c>
    </row>
    <row r="811" spans="1:7" x14ac:dyDescent="0.25">
      <c r="A811" s="108" t="s">
        <v>1591</v>
      </c>
      <c r="B811" s="101" t="s">
        <v>1670</v>
      </c>
      <c r="C811" s="5">
        <v>7143</v>
      </c>
      <c r="D811" s="90">
        <v>20.350000000000001</v>
      </c>
      <c r="E811" s="3" t="s">
        <v>46</v>
      </c>
      <c r="F811" s="4">
        <v>5</v>
      </c>
      <c r="G811" s="110">
        <f t="shared" si="12"/>
        <v>101.75</v>
      </c>
    </row>
    <row r="812" spans="1:7" x14ac:dyDescent="0.25">
      <c r="A812" s="108" t="s">
        <v>1593</v>
      </c>
      <c r="B812" s="101" t="s">
        <v>1672</v>
      </c>
      <c r="C812" s="5">
        <v>7144</v>
      </c>
      <c r="D812" s="90">
        <v>40.72</v>
      </c>
      <c r="E812" s="3" t="s">
        <v>46</v>
      </c>
      <c r="F812" s="4">
        <v>5</v>
      </c>
      <c r="G812" s="110">
        <f t="shared" si="12"/>
        <v>203.6</v>
      </c>
    </row>
    <row r="813" spans="1:7" x14ac:dyDescent="0.25">
      <c r="A813" s="108" t="s">
        <v>1595</v>
      </c>
      <c r="B813" s="101" t="s">
        <v>1674</v>
      </c>
      <c r="C813" s="5">
        <v>7145</v>
      </c>
      <c r="D813" s="90">
        <v>66.78</v>
      </c>
      <c r="E813" s="3" t="s">
        <v>46</v>
      </c>
      <c r="F813" s="4">
        <v>5</v>
      </c>
      <c r="G813" s="110">
        <f t="shared" si="12"/>
        <v>333.9</v>
      </c>
    </row>
    <row r="814" spans="1:7" x14ac:dyDescent="0.25">
      <c r="A814" s="108" t="s">
        <v>1597</v>
      </c>
      <c r="B814" s="101" t="s">
        <v>1676</v>
      </c>
      <c r="C814" s="5">
        <v>7109</v>
      </c>
      <c r="D814" s="90">
        <v>2</v>
      </c>
      <c r="E814" s="3" t="s">
        <v>46</v>
      </c>
      <c r="F814" s="4">
        <v>5</v>
      </c>
      <c r="G814" s="110">
        <f t="shared" si="12"/>
        <v>10</v>
      </c>
    </row>
    <row r="815" spans="1:7" x14ac:dyDescent="0.25">
      <c r="A815" s="108" t="s">
        <v>1598</v>
      </c>
      <c r="B815" s="101" t="s">
        <v>1678</v>
      </c>
      <c r="C815" s="5">
        <v>7137</v>
      </c>
      <c r="D815" s="90">
        <v>5.94</v>
      </c>
      <c r="E815" s="3" t="s">
        <v>46</v>
      </c>
      <c r="F815" s="4">
        <v>5</v>
      </c>
      <c r="G815" s="110">
        <f t="shared" si="12"/>
        <v>29.7</v>
      </c>
    </row>
    <row r="816" spans="1:7" x14ac:dyDescent="0.25">
      <c r="A816" s="108" t="s">
        <v>1600</v>
      </c>
      <c r="B816" s="101" t="s">
        <v>1680</v>
      </c>
      <c r="C816" s="5">
        <v>7103</v>
      </c>
      <c r="D816" s="90">
        <v>7.27</v>
      </c>
      <c r="E816" s="3" t="s">
        <v>46</v>
      </c>
      <c r="F816" s="4">
        <v>5</v>
      </c>
      <c r="G816" s="110">
        <f t="shared" si="12"/>
        <v>36.35</v>
      </c>
    </row>
    <row r="817" spans="1:7" x14ac:dyDescent="0.25">
      <c r="A817" s="108" t="s">
        <v>1602</v>
      </c>
      <c r="B817" s="101" t="s">
        <v>1682</v>
      </c>
      <c r="C817" s="5">
        <v>7122</v>
      </c>
      <c r="D817" s="90">
        <v>7.43</v>
      </c>
      <c r="E817" s="3" t="s">
        <v>46</v>
      </c>
      <c r="F817" s="4">
        <v>5</v>
      </c>
      <c r="G817" s="110">
        <f t="shared" si="12"/>
        <v>37.15</v>
      </c>
    </row>
    <row r="818" spans="1:7" x14ac:dyDescent="0.25">
      <c r="A818" s="108" t="s">
        <v>1604</v>
      </c>
      <c r="B818" s="101" t="s">
        <v>1684</v>
      </c>
      <c r="C818" s="5">
        <v>7126</v>
      </c>
      <c r="D818" s="90">
        <v>15.25</v>
      </c>
      <c r="E818" s="3" t="s">
        <v>46</v>
      </c>
      <c r="F818" s="4">
        <v>5</v>
      </c>
      <c r="G818" s="110">
        <f t="shared" si="12"/>
        <v>76.25</v>
      </c>
    </row>
    <row r="819" spans="1:7" x14ac:dyDescent="0.25">
      <c r="A819" s="108" t="s">
        <v>1606</v>
      </c>
      <c r="B819" s="101" t="s">
        <v>1686</v>
      </c>
      <c r="C819" s="5">
        <v>7136</v>
      </c>
      <c r="D819" s="90">
        <v>4.1399999999999997</v>
      </c>
      <c r="E819" s="3" t="s">
        <v>46</v>
      </c>
      <c r="F819" s="4">
        <v>5</v>
      </c>
      <c r="G819" s="110">
        <f t="shared" si="12"/>
        <v>20.7</v>
      </c>
    </row>
    <row r="820" spans="1:7" x14ac:dyDescent="0.25">
      <c r="A820" s="108" t="s">
        <v>1608</v>
      </c>
      <c r="B820" s="101" t="s">
        <v>1688</v>
      </c>
      <c r="C820" s="8">
        <v>7128</v>
      </c>
      <c r="D820" s="90">
        <v>6.79</v>
      </c>
      <c r="E820" s="3" t="s">
        <v>46</v>
      </c>
      <c r="F820" s="4">
        <v>5</v>
      </c>
      <c r="G820" s="110">
        <f t="shared" si="12"/>
        <v>33.950000000000003</v>
      </c>
    </row>
    <row r="821" spans="1:7" x14ac:dyDescent="0.25">
      <c r="A821" s="108" t="s">
        <v>1610</v>
      </c>
      <c r="B821" s="101" t="s">
        <v>1690</v>
      </c>
      <c r="C821" s="8">
        <v>7108</v>
      </c>
      <c r="D821" s="90">
        <v>7.27</v>
      </c>
      <c r="E821" s="3" t="s">
        <v>46</v>
      </c>
      <c r="F821" s="4">
        <v>5</v>
      </c>
      <c r="G821" s="110">
        <f t="shared" si="12"/>
        <v>36.35</v>
      </c>
    </row>
    <row r="822" spans="1:7" x14ac:dyDescent="0.25">
      <c r="A822" s="108" t="s">
        <v>1612</v>
      </c>
      <c r="B822" s="101" t="s">
        <v>1692</v>
      </c>
      <c r="C822" s="8">
        <v>7129</v>
      </c>
      <c r="D822" s="90">
        <v>6.03</v>
      </c>
      <c r="E822" s="3" t="s">
        <v>46</v>
      </c>
      <c r="F822" s="4">
        <v>5</v>
      </c>
      <c r="G822" s="110">
        <f t="shared" si="12"/>
        <v>30.15</v>
      </c>
    </row>
    <row r="823" spans="1:7" x14ac:dyDescent="0.25">
      <c r="A823" s="108" t="s">
        <v>1614</v>
      </c>
      <c r="B823" s="101" t="s">
        <v>1694</v>
      </c>
      <c r="C823" s="8">
        <v>7130</v>
      </c>
      <c r="D823" s="90">
        <v>9.85</v>
      </c>
      <c r="E823" s="3" t="s">
        <v>46</v>
      </c>
      <c r="F823" s="4">
        <v>5</v>
      </c>
      <c r="G823" s="110">
        <f t="shared" si="12"/>
        <v>49.25</v>
      </c>
    </row>
    <row r="824" spans="1:7" x14ac:dyDescent="0.25">
      <c r="A824" s="108" t="s">
        <v>1616</v>
      </c>
      <c r="B824" s="101" t="s">
        <v>1696</v>
      </c>
      <c r="C824" s="8">
        <v>7131</v>
      </c>
      <c r="D824" s="90">
        <v>12.08</v>
      </c>
      <c r="E824" s="3" t="s">
        <v>46</v>
      </c>
      <c r="F824" s="4">
        <v>5</v>
      </c>
      <c r="G824" s="110">
        <f t="shared" si="12"/>
        <v>60.4</v>
      </c>
    </row>
    <row r="825" spans="1:7" x14ac:dyDescent="0.25">
      <c r="A825" s="108" t="s">
        <v>1618</v>
      </c>
      <c r="B825" s="101" t="s">
        <v>1698</v>
      </c>
      <c r="C825" s="8">
        <v>7132</v>
      </c>
      <c r="D825" s="90">
        <v>33.56</v>
      </c>
      <c r="E825" s="3" t="s">
        <v>46</v>
      </c>
      <c r="F825" s="4">
        <v>5</v>
      </c>
      <c r="G825" s="110">
        <f t="shared" si="12"/>
        <v>167.8</v>
      </c>
    </row>
    <row r="826" spans="1:7" ht="25.5" x14ac:dyDescent="0.25">
      <c r="A826" s="108" t="s">
        <v>1620</v>
      </c>
      <c r="B826" s="101" t="s">
        <v>1700</v>
      </c>
      <c r="C826" s="5">
        <v>7162</v>
      </c>
      <c r="D826" s="90">
        <v>32.49</v>
      </c>
      <c r="E826" s="3" t="s">
        <v>1701</v>
      </c>
      <c r="F826" s="4">
        <v>20</v>
      </c>
      <c r="G826" s="110">
        <f t="shared" si="12"/>
        <v>649.79999999999995</v>
      </c>
    </row>
    <row r="827" spans="1:7" ht="25.5" x14ac:dyDescent="0.25">
      <c r="A827" s="108" t="s">
        <v>1622</v>
      </c>
      <c r="B827" s="101" t="s">
        <v>1702</v>
      </c>
      <c r="C827" s="2">
        <v>7195</v>
      </c>
      <c r="D827" s="90">
        <v>24.75</v>
      </c>
      <c r="E827" s="3" t="s">
        <v>46</v>
      </c>
      <c r="F827" s="4">
        <v>250</v>
      </c>
      <c r="G827" s="110">
        <f t="shared" si="12"/>
        <v>6187.5</v>
      </c>
    </row>
    <row r="828" spans="1:7" ht="25.5" x14ac:dyDescent="0.25">
      <c r="A828" s="108" t="s">
        <v>1624</v>
      </c>
      <c r="B828" s="101" t="s">
        <v>1704</v>
      </c>
      <c r="C828" s="2">
        <v>7186</v>
      </c>
      <c r="D828" s="90">
        <v>29.61</v>
      </c>
      <c r="E828" s="3" t="s">
        <v>46</v>
      </c>
      <c r="F828" s="4">
        <v>250</v>
      </c>
      <c r="G828" s="110">
        <f t="shared" si="12"/>
        <v>7402.5</v>
      </c>
    </row>
    <row r="829" spans="1:7" ht="25.5" x14ac:dyDescent="0.25">
      <c r="A829" s="108" t="s">
        <v>1625</v>
      </c>
      <c r="B829" s="101" t="s">
        <v>1706</v>
      </c>
      <c r="C829" s="2">
        <v>7190</v>
      </c>
      <c r="D829" s="90">
        <v>5.15</v>
      </c>
      <c r="E829" s="3" t="s">
        <v>46</v>
      </c>
      <c r="F829" s="4">
        <v>250</v>
      </c>
      <c r="G829" s="110">
        <f t="shared" si="12"/>
        <v>1287.5</v>
      </c>
    </row>
    <row r="830" spans="1:7" ht="25.5" x14ac:dyDescent="0.25">
      <c r="A830" s="108" t="s">
        <v>1627</v>
      </c>
      <c r="B830" s="101" t="s">
        <v>1708</v>
      </c>
      <c r="C830" s="2">
        <v>7194</v>
      </c>
      <c r="D830" s="90">
        <v>14.67</v>
      </c>
      <c r="E830" s="3" t="s">
        <v>46</v>
      </c>
      <c r="F830" s="4">
        <v>250</v>
      </c>
      <c r="G830" s="110">
        <f t="shared" si="12"/>
        <v>3667.5</v>
      </c>
    </row>
    <row r="831" spans="1:7" ht="25.5" x14ac:dyDescent="0.25">
      <c r="A831" s="108" t="s">
        <v>1629</v>
      </c>
      <c r="B831" s="101" t="s">
        <v>1710</v>
      </c>
      <c r="C831" s="2">
        <v>7198</v>
      </c>
      <c r="D831" s="90">
        <v>20.32</v>
      </c>
      <c r="E831" s="3" t="s">
        <v>46</v>
      </c>
      <c r="F831" s="4">
        <v>250</v>
      </c>
      <c r="G831" s="110">
        <f t="shared" si="12"/>
        <v>5080</v>
      </c>
    </row>
    <row r="832" spans="1:7" x14ac:dyDescent="0.25">
      <c r="A832" s="108" t="s">
        <v>1631</v>
      </c>
      <c r="B832" s="101" t="s">
        <v>1713</v>
      </c>
      <c r="C832" s="2">
        <v>34401</v>
      </c>
      <c r="D832" s="90">
        <v>1.27</v>
      </c>
      <c r="E832" s="3" t="s">
        <v>46</v>
      </c>
      <c r="F832" s="4">
        <v>50</v>
      </c>
      <c r="G832" s="110">
        <f t="shared" si="12"/>
        <v>63.5</v>
      </c>
    </row>
    <row r="833" spans="1:7" x14ac:dyDescent="0.25">
      <c r="A833" s="108" t="s">
        <v>1633</v>
      </c>
      <c r="B833" s="101" t="s">
        <v>1715</v>
      </c>
      <c r="C833" s="2">
        <v>7258</v>
      </c>
      <c r="D833" s="90">
        <v>0.45</v>
      </c>
      <c r="E833" s="3" t="s">
        <v>46</v>
      </c>
      <c r="F833" s="4">
        <v>50</v>
      </c>
      <c r="G833" s="110">
        <f t="shared" si="12"/>
        <v>22.5</v>
      </c>
    </row>
    <row r="834" spans="1:7" ht="25.5" x14ac:dyDescent="0.25">
      <c r="A834" s="108" t="s">
        <v>1635</v>
      </c>
      <c r="B834" s="101" t="s">
        <v>1717</v>
      </c>
      <c r="C834" s="2">
        <v>154</v>
      </c>
      <c r="D834" s="90">
        <v>46.98</v>
      </c>
      <c r="E834" s="3" t="s">
        <v>961</v>
      </c>
      <c r="F834" s="4">
        <v>100</v>
      </c>
      <c r="G834" s="110">
        <f t="shared" si="12"/>
        <v>4698</v>
      </c>
    </row>
    <row r="835" spans="1:7" ht="25.5" x14ac:dyDescent="0.25">
      <c r="A835" s="108" t="s">
        <v>1637</v>
      </c>
      <c r="B835" s="101" t="s">
        <v>1719</v>
      </c>
      <c r="C835" s="2">
        <v>38121</v>
      </c>
      <c r="D835" s="90">
        <v>13.1</v>
      </c>
      <c r="E835" s="3" t="s">
        <v>961</v>
      </c>
      <c r="F835" s="4">
        <v>200</v>
      </c>
      <c r="G835" s="110">
        <f t="shared" si="12"/>
        <v>2620</v>
      </c>
    </row>
    <row r="836" spans="1:7" ht="25.5" x14ac:dyDescent="0.25">
      <c r="A836" s="108" t="s">
        <v>1639</v>
      </c>
      <c r="B836" s="101" t="s">
        <v>1721</v>
      </c>
      <c r="C836" s="2">
        <v>7343</v>
      </c>
      <c r="D836" s="90">
        <v>13.26</v>
      </c>
      <c r="E836" s="3" t="s">
        <v>961</v>
      </c>
      <c r="F836" s="4">
        <v>200</v>
      </c>
      <c r="G836" s="110">
        <f t="shared" ref="G836:G899" si="13">TRUNC(F836*D836,2)</f>
        <v>2652</v>
      </c>
    </row>
    <row r="837" spans="1:7" x14ac:dyDescent="0.25">
      <c r="A837" s="108" t="s">
        <v>1641</v>
      </c>
      <c r="B837" s="101" t="s">
        <v>1723</v>
      </c>
      <c r="C837" s="2">
        <v>7350</v>
      </c>
      <c r="D837" s="90">
        <v>22.21</v>
      </c>
      <c r="E837" s="3" t="s">
        <v>961</v>
      </c>
      <c r="F837" s="4">
        <v>100</v>
      </c>
      <c r="G837" s="110">
        <f t="shared" si="13"/>
        <v>2221</v>
      </c>
    </row>
    <row r="838" spans="1:7" x14ac:dyDescent="0.25">
      <c r="A838" s="108" t="s">
        <v>1643</v>
      </c>
      <c r="B838" s="101" t="s">
        <v>1725</v>
      </c>
      <c r="C838" s="2">
        <v>7348</v>
      </c>
      <c r="D838" s="90">
        <v>12.45</v>
      </c>
      <c r="E838" s="3" t="s">
        <v>961</v>
      </c>
      <c r="F838" s="4">
        <v>100</v>
      </c>
      <c r="G838" s="110">
        <f t="shared" si="13"/>
        <v>1245</v>
      </c>
    </row>
    <row r="839" spans="1:7" x14ac:dyDescent="0.25">
      <c r="A839" s="108" t="s">
        <v>1645</v>
      </c>
      <c r="B839" s="101" t="s">
        <v>1727</v>
      </c>
      <c r="C839" s="2">
        <v>7356</v>
      </c>
      <c r="D839" s="90">
        <v>18.670000000000002</v>
      </c>
      <c r="E839" s="3" t="s">
        <v>961</v>
      </c>
      <c r="F839" s="4">
        <v>200</v>
      </c>
      <c r="G839" s="110">
        <f t="shared" si="13"/>
        <v>3734</v>
      </c>
    </row>
    <row r="840" spans="1:7" ht="25.5" x14ac:dyDescent="0.25">
      <c r="A840" s="108" t="s">
        <v>1647</v>
      </c>
      <c r="B840" s="101" t="s">
        <v>1729</v>
      </c>
      <c r="C840" s="2">
        <v>7313</v>
      </c>
      <c r="D840" s="90">
        <v>14.85</v>
      </c>
      <c r="E840" s="3" t="s">
        <v>961</v>
      </c>
      <c r="F840" s="4">
        <v>50</v>
      </c>
      <c r="G840" s="110">
        <f t="shared" si="13"/>
        <v>742.5</v>
      </c>
    </row>
    <row r="841" spans="1:7" ht="25.5" x14ac:dyDescent="0.25">
      <c r="A841" s="108" t="s">
        <v>1649</v>
      </c>
      <c r="B841" s="101" t="s">
        <v>1731</v>
      </c>
      <c r="C841" s="2">
        <v>7319</v>
      </c>
      <c r="D841" s="90">
        <v>8.49</v>
      </c>
      <c r="E841" s="3" t="s">
        <v>961</v>
      </c>
      <c r="F841" s="4">
        <v>50</v>
      </c>
      <c r="G841" s="110">
        <f t="shared" si="13"/>
        <v>424.5</v>
      </c>
    </row>
    <row r="842" spans="1:7" x14ac:dyDescent="0.25">
      <c r="A842" s="108" t="s">
        <v>1651</v>
      </c>
      <c r="B842" s="101" t="s">
        <v>1733</v>
      </c>
      <c r="C842" s="2">
        <v>38119</v>
      </c>
      <c r="D842" s="90">
        <v>24.57</v>
      </c>
      <c r="E842" s="3" t="s">
        <v>961</v>
      </c>
      <c r="F842" s="4">
        <v>100</v>
      </c>
      <c r="G842" s="110">
        <f t="shared" si="13"/>
        <v>2457</v>
      </c>
    </row>
    <row r="843" spans="1:7" x14ac:dyDescent="0.25">
      <c r="A843" s="108" t="s">
        <v>1653</v>
      </c>
      <c r="B843" s="101" t="s">
        <v>1735</v>
      </c>
      <c r="C843" s="2">
        <v>7314</v>
      </c>
      <c r="D843" s="90">
        <v>26.47</v>
      </c>
      <c r="E843" s="3" t="s">
        <v>961</v>
      </c>
      <c r="F843" s="4">
        <v>100</v>
      </c>
      <c r="G843" s="110">
        <f t="shared" si="13"/>
        <v>2647</v>
      </c>
    </row>
    <row r="844" spans="1:7" x14ac:dyDescent="0.25">
      <c r="A844" s="108" t="s">
        <v>1655</v>
      </c>
      <c r="B844" s="101" t="s">
        <v>1737</v>
      </c>
      <c r="C844" s="2">
        <v>38131</v>
      </c>
      <c r="D844" s="90">
        <v>24.79</v>
      </c>
      <c r="E844" s="3" t="s">
        <v>961</v>
      </c>
      <c r="F844" s="4">
        <v>100</v>
      </c>
      <c r="G844" s="110">
        <f t="shared" si="13"/>
        <v>2479</v>
      </c>
    </row>
    <row r="845" spans="1:7" x14ac:dyDescent="0.25">
      <c r="A845" s="108" t="s">
        <v>1657</v>
      </c>
      <c r="B845" s="101" t="s">
        <v>1739</v>
      </c>
      <c r="C845" s="2">
        <v>7304</v>
      </c>
      <c r="D845" s="90">
        <v>58.02</v>
      </c>
      <c r="E845" s="3" t="s">
        <v>961</v>
      </c>
      <c r="F845" s="4">
        <v>200</v>
      </c>
      <c r="G845" s="110">
        <f t="shared" si="13"/>
        <v>11604</v>
      </c>
    </row>
    <row r="846" spans="1:7" ht="25.5" x14ac:dyDescent="0.25">
      <c r="A846" s="108" t="s">
        <v>1659</v>
      </c>
      <c r="B846" s="101" t="s">
        <v>1741</v>
      </c>
      <c r="C846" s="2">
        <v>7293</v>
      </c>
      <c r="D846" s="90">
        <v>26.01</v>
      </c>
      <c r="E846" s="3" t="s">
        <v>961</v>
      </c>
      <c r="F846" s="4">
        <v>200</v>
      </c>
      <c r="G846" s="110">
        <f t="shared" si="13"/>
        <v>5202</v>
      </c>
    </row>
    <row r="847" spans="1:7" x14ac:dyDescent="0.25">
      <c r="A847" s="108" t="s">
        <v>1661</v>
      </c>
      <c r="B847" s="101" t="s">
        <v>1743</v>
      </c>
      <c r="C847" s="2">
        <v>7311</v>
      </c>
      <c r="D847" s="90">
        <v>25.16</v>
      </c>
      <c r="E847" s="3" t="s">
        <v>961</v>
      </c>
      <c r="F847" s="4">
        <v>200</v>
      </c>
      <c r="G847" s="110">
        <f t="shared" si="13"/>
        <v>5032</v>
      </c>
    </row>
    <row r="848" spans="1:7" x14ac:dyDescent="0.25">
      <c r="A848" s="108" t="s">
        <v>1663</v>
      </c>
      <c r="B848" s="101" t="s">
        <v>1745</v>
      </c>
      <c r="C848" s="2">
        <v>7292</v>
      </c>
      <c r="D848" s="90">
        <v>24.43</v>
      </c>
      <c r="E848" s="3" t="s">
        <v>961</v>
      </c>
      <c r="F848" s="4">
        <v>200</v>
      </c>
      <c r="G848" s="110">
        <f t="shared" si="13"/>
        <v>4886</v>
      </c>
    </row>
    <row r="849" spans="1:7" x14ac:dyDescent="0.25">
      <c r="A849" s="108" t="s">
        <v>1665</v>
      </c>
      <c r="B849" s="101" t="s">
        <v>1747</v>
      </c>
      <c r="C849" s="2">
        <v>7288</v>
      </c>
      <c r="D849" s="90">
        <v>27.69</v>
      </c>
      <c r="E849" s="3" t="s">
        <v>961</v>
      </c>
      <c r="F849" s="4">
        <v>200</v>
      </c>
      <c r="G849" s="110">
        <f t="shared" si="13"/>
        <v>5538</v>
      </c>
    </row>
    <row r="850" spans="1:7" x14ac:dyDescent="0.25">
      <c r="A850" s="108" t="s">
        <v>1667</v>
      </c>
      <c r="B850" s="101" t="s">
        <v>1749</v>
      </c>
      <c r="C850" s="2">
        <v>35692</v>
      </c>
      <c r="D850" s="90">
        <v>34.74</v>
      </c>
      <c r="E850" s="3" t="s">
        <v>961</v>
      </c>
      <c r="F850" s="4">
        <v>200</v>
      </c>
      <c r="G850" s="110">
        <f t="shared" si="13"/>
        <v>6948</v>
      </c>
    </row>
    <row r="851" spans="1:7" x14ac:dyDescent="0.25">
      <c r="A851" s="108" t="s">
        <v>1669</v>
      </c>
      <c r="B851" s="101" t="s">
        <v>1751</v>
      </c>
      <c r="C851" s="2">
        <v>7342</v>
      </c>
      <c r="D851" s="90">
        <v>1.62</v>
      </c>
      <c r="E851" s="3" t="s">
        <v>53</v>
      </c>
      <c r="F851" s="4">
        <v>100</v>
      </c>
      <c r="G851" s="110">
        <f t="shared" si="13"/>
        <v>162</v>
      </c>
    </row>
    <row r="852" spans="1:7" x14ac:dyDescent="0.25">
      <c r="A852" s="108" t="s">
        <v>1671</v>
      </c>
      <c r="B852" s="101" t="s">
        <v>1753</v>
      </c>
      <c r="C852" s="2">
        <v>7306</v>
      </c>
      <c r="D852" s="90">
        <v>29.84</v>
      </c>
      <c r="E852" s="3" t="s">
        <v>961</v>
      </c>
      <c r="F852" s="4">
        <v>100</v>
      </c>
      <c r="G852" s="110">
        <f t="shared" si="13"/>
        <v>2984</v>
      </c>
    </row>
    <row r="853" spans="1:7" x14ac:dyDescent="0.25">
      <c r="A853" s="108" t="s">
        <v>1673</v>
      </c>
      <c r="B853" s="101" t="s">
        <v>1755</v>
      </c>
      <c r="C853" s="13">
        <v>37400</v>
      </c>
      <c r="D853" s="90">
        <v>37.380000000000003</v>
      </c>
      <c r="E853" s="3" t="s">
        <v>46</v>
      </c>
      <c r="F853" s="4">
        <v>20</v>
      </c>
      <c r="G853" s="110">
        <f t="shared" si="13"/>
        <v>747.6</v>
      </c>
    </row>
    <row r="854" spans="1:7" ht="25.5" x14ac:dyDescent="0.25">
      <c r="A854" s="108" t="s">
        <v>1675</v>
      </c>
      <c r="B854" s="101" t="s">
        <v>1757</v>
      </c>
      <c r="C854" s="5">
        <v>37401</v>
      </c>
      <c r="D854" s="90">
        <v>37.380000000000003</v>
      </c>
      <c r="E854" s="3" t="s">
        <v>46</v>
      </c>
      <c r="F854" s="4">
        <v>20</v>
      </c>
      <c r="G854" s="110">
        <f t="shared" si="13"/>
        <v>747.6</v>
      </c>
    </row>
    <row r="855" spans="1:7" x14ac:dyDescent="0.25">
      <c r="A855" s="108" t="s">
        <v>1677</v>
      </c>
      <c r="B855" s="101" t="s">
        <v>1759</v>
      </c>
      <c r="C855" s="5">
        <v>38101</v>
      </c>
      <c r="D855" s="90">
        <v>5.93</v>
      </c>
      <c r="E855" s="3" t="s">
        <v>46</v>
      </c>
      <c r="F855" s="4">
        <v>1000</v>
      </c>
      <c r="G855" s="110">
        <f t="shared" si="13"/>
        <v>5930</v>
      </c>
    </row>
    <row r="856" spans="1:7" ht="25.5" x14ac:dyDescent="0.25">
      <c r="A856" s="108" t="s">
        <v>1679</v>
      </c>
      <c r="B856" s="101" t="s">
        <v>1761</v>
      </c>
      <c r="C856" s="5">
        <v>7528</v>
      </c>
      <c r="D856" s="90">
        <v>6.97</v>
      </c>
      <c r="E856" s="3" t="s">
        <v>46</v>
      </c>
      <c r="F856" s="4">
        <v>500</v>
      </c>
      <c r="G856" s="110">
        <f t="shared" si="13"/>
        <v>3485</v>
      </c>
    </row>
    <row r="857" spans="1:7" ht="25.5" x14ac:dyDescent="0.25">
      <c r="A857" s="108" t="s">
        <v>1681</v>
      </c>
      <c r="B857" s="101" t="s">
        <v>1763</v>
      </c>
      <c r="C857" s="5">
        <v>12147</v>
      </c>
      <c r="D857" s="90">
        <v>10.62</v>
      </c>
      <c r="E857" s="3" t="s">
        <v>46</v>
      </c>
      <c r="F857" s="4">
        <v>300</v>
      </c>
      <c r="G857" s="110">
        <f t="shared" si="13"/>
        <v>3186</v>
      </c>
    </row>
    <row r="858" spans="1:7" ht="25.5" x14ac:dyDescent="0.25">
      <c r="A858" s="108" t="s">
        <v>1683</v>
      </c>
      <c r="B858" s="101" t="s">
        <v>1765</v>
      </c>
      <c r="C858" s="5">
        <v>38075</v>
      </c>
      <c r="D858" s="90">
        <v>12.07</v>
      </c>
      <c r="E858" s="3" t="s">
        <v>46</v>
      </c>
      <c r="F858" s="4">
        <v>250</v>
      </c>
      <c r="G858" s="110">
        <f t="shared" si="13"/>
        <v>3017.5</v>
      </c>
    </row>
    <row r="859" spans="1:7" x14ac:dyDescent="0.25">
      <c r="A859" s="108" t="s">
        <v>1685</v>
      </c>
      <c r="B859" s="101" t="s">
        <v>1767</v>
      </c>
      <c r="C859" s="5">
        <v>38102</v>
      </c>
      <c r="D859" s="90">
        <v>7.58</v>
      </c>
      <c r="E859" s="3" t="s">
        <v>46</v>
      </c>
      <c r="F859" s="4">
        <v>100</v>
      </c>
      <c r="G859" s="110">
        <f t="shared" si="13"/>
        <v>758</v>
      </c>
    </row>
    <row r="860" spans="1:7" ht="25.5" x14ac:dyDescent="0.25">
      <c r="A860" s="108" t="s">
        <v>1687</v>
      </c>
      <c r="B860" s="101" t="s">
        <v>1769</v>
      </c>
      <c r="C860" s="5">
        <v>7525</v>
      </c>
      <c r="D860" s="90">
        <v>34.340000000000003</v>
      </c>
      <c r="E860" s="3" t="s">
        <v>46</v>
      </c>
      <c r="F860" s="4">
        <v>5</v>
      </c>
      <c r="G860" s="110">
        <f t="shared" si="13"/>
        <v>171.7</v>
      </c>
    </row>
    <row r="861" spans="1:7" ht="25.5" x14ac:dyDescent="0.25">
      <c r="A861" s="108" t="s">
        <v>1689</v>
      </c>
      <c r="B861" s="101" t="s">
        <v>1771</v>
      </c>
      <c r="C861" s="5">
        <v>7524</v>
      </c>
      <c r="D861" s="90">
        <v>32.36</v>
      </c>
      <c r="E861" s="3" t="s">
        <v>46</v>
      </c>
      <c r="F861" s="4">
        <v>5</v>
      </c>
      <c r="G861" s="110">
        <f t="shared" si="13"/>
        <v>161.80000000000001</v>
      </c>
    </row>
    <row r="862" spans="1:7" ht="25.5" x14ac:dyDescent="0.25">
      <c r="A862" s="108" t="s">
        <v>1691</v>
      </c>
      <c r="B862" s="101" t="s">
        <v>1773</v>
      </c>
      <c r="C862" s="5">
        <v>38105</v>
      </c>
      <c r="D862" s="90">
        <v>3.23</v>
      </c>
      <c r="E862" s="3" t="s">
        <v>46</v>
      </c>
      <c r="F862" s="4">
        <v>5</v>
      </c>
      <c r="G862" s="110">
        <f t="shared" si="13"/>
        <v>16.149999999999999</v>
      </c>
    </row>
    <row r="863" spans="1:7" ht="25.5" x14ac:dyDescent="0.25">
      <c r="A863" s="108" t="s">
        <v>1693</v>
      </c>
      <c r="B863" s="101" t="s">
        <v>1775</v>
      </c>
      <c r="C863" s="5">
        <v>38084</v>
      </c>
      <c r="D863" s="90">
        <v>4.59</v>
      </c>
      <c r="E863" s="3" t="s">
        <v>46</v>
      </c>
      <c r="F863" s="4">
        <v>5</v>
      </c>
      <c r="G863" s="110">
        <f t="shared" si="13"/>
        <v>22.95</v>
      </c>
    </row>
    <row r="864" spans="1:7" x14ac:dyDescent="0.25">
      <c r="A864" s="108" t="s">
        <v>1695</v>
      </c>
      <c r="B864" s="101" t="s">
        <v>1777</v>
      </c>
      <c r="C864" s="5">
        <v>38103</v>
      </c>
      <c r="D864" s="90">
        <v>2.08</v>
      </c>
      <c r="E864" s="3" t="s">
        <v>46</v>
      </c>
      <c r="F864" s="4">
        <v>50</v>
      </c>
      <c r="G864" s="110">
        <f t="shared" si="13"/>
        <v>104</v>
      </c>
    </row>
    <row r="865" spans="1:7" ht="25.5" x14ac:dyDescent="0.25">
      <c r="A865" s="108" t="s">
        <v>1697</v>
      </c>
      <c r="B865" s="101" t="s">
        <v>1779</v>
      </c>
      <c r="C865" s="5">
        <v>38082</v>
      </c>
      <c r="D865" s="90">
        <v>2.56</v>
      </c>
      <c r="E865" s="3" t="s">
        <v>46</v>
      </c>
      <c r="F865" s="4">
        <v>50</v>
      </c>
      <c r="G865" s="110">
        <f t="shared" si="13"/>
        <v>128</v>
      </c>
    </row>
    <row r="866" spans="1:7" x14ac:dyDescent="0.25">
      <c r="A866" s="108" t="s">
        <v>1699</v>
      </c>
      <c r="B866" s="101" t="s">
        <v>1781</v>
      </c>
      <c r="C866" s="5">
        <v>38104</v>
      </c>
      <c r="D866" s="90">
        <v>24.43</v>
      </c>
      <c r="E866" s="3" t="s">
        <v>46</v>
      </c>
      <c r="F866" s="4">
        <v>1000</v>
      </c>
      <c r="G866" s="110">
        <f t="shared" si="13"/>
        <v>24430</v>
      </c>
    </row>
    <row r="867" spans="1:7" ht="25.5" x14ac:dyDescent="0.25">
      <c r="A867" s="108" t="s">
        <v>2048</v>
      </c>
      <c r="B867" s="101" t="s">
        <v>1783</v>
      </c>
      <c r="C867" s="5">
        <v>38083</v>
      </c>
      <c r="D867" s="90">
        <v>27.12</v>
      </c>
      <c r="E867" s="3" t="s">
        <v>46</v>
      </c>
      <c r="F867" s="4">
        <v>350</v>
      </c>
      <c r="G867" s="110">
        <f t="shared" si="13"/>
        <v>9492</v>
      </c>
    </row>
    <row r="868" spans="1:7" ht="25.5" x14ac:dyDescent="0.25">
      <c r="A868" s="108" t="s">
        <v>1703</v>
      </c>
      <c r="B868" s="101" t="s">
        <v>1785</v>
      </c>
      <c r="C868" s="5">
        <v>38076</v>
      </c>
      <c r="D868" s="90">
        <v>13.54</v>
      </c>
      <c r="E868" s="3" t="s">
        <v>46</v>
      </c>
      <c r="F868" s="4">
        <v>100</v>
      </c>
      <c r="G868" s="110">
        <f t="shared" si="13"/>
        <v>1354</v>
      </c>
    </row>
    <row r="869" spans="1:7" x14ac:dyDescent="0.25">
      <c r="A869" s="108" t="s">
        <v>1705</v>
      </c>
      <c r="B869" s="101" t="s">
        <v>1787</v>
      </c>
      <c r="C869" s="8">
        <v>36792</v>
      </c>
      <c r="D869" s="90">
        <v>132.88</v>
      </c>
      <c r="E869" s="3" t="s">
        <v>46</v>
      </c>
      <c r="F869" s="4">
        <v>20</v>
      </c>
      <c r="G869" s="110">
        <f t="shared" si="13"/>
        <v>2657.6</v>
      </c>
    </row>
    <row r="870" spans="1:7" x14ac:dyDescent="0.25">
      <c r="A870" s="108" t="s">
        <v>1707</v>
      </c>
      <c r="B870" s="101" t="s">
        <v>1789</v>
      </c>
      <c r="C870" s="8">
        <v>11830</v>
      </c>
      <c r="D870" s="90">
        <v>32.869999999999997</v>
      </c>
      <c r="E870" s="3" t="s">
        <v>46</v>
      </c>
      <c r="F870" s="4">
        <v>20</v>
      </c>
      <c r="G870" s="110">
        <f t="shared" si="13"/>
        <v>657.4</v>
      </c>
    </row>
    <row r="871" spans="1:7" x14ac:dyDescent="0.25">
      <c r="A871" s="108" t="s">
        <v>1709</v>
      </c>
      <c r="B871" s="101" t="s">
        <v>1791</v>
      </c>
      <c r="C871" s="8">
        <v>11825</v>
      </c>
      <c r="D871" s="90">
        <v>52.16</v>
      </c>
      <c r="E871" s="3" t="s">
        <v>46</v>
      </c>
      <c r="F871" s="4">
        <v>10</v>
      </c>
      <c r="G871" s="110">
        <f t="shared" si="13"/>
        <v>521.6</v>
      </c>
    </row>
    <row r="872" spans="1:7" x14ac:dyDescent="0.25">
      <c r="A872" s="108" t="s">
        <v>1711</v>
      </c>
      <c r="B872" s="101" t="s">
        <v>1793</v>
      </c>
      <c r="C872" s="8">
        <v>13984</v>
      </c>
      <c r="D872" s="90">
        <v>33.549999999999997</v>
      </c>
      <c r="E872" s="3" t="s">
        <v>46</v>
      </c>
      <c r="F872" s="4">
        <v>20</v>
      </c>
      <c r="G872" s="110">
        <f t="shared" si="13"/>
        <v>671</v>
      </c>
    </row>
    <row r="873" spans="1:7" x14ac:dyDescent="0.25">
      <c r="A873" s="108" t="s">
        <v>1712</v>
      </c>
      <c r="B873" s="101" t="s">
        <v>1795</v>
      </c>
      <c r="C873" s="8">
        <v>13984</v>
      </c>
      <c r="D873" s="90">
        <v>33.549999999999997</v>
      </c>
      <c r="E873" s="3" t="s">
        <v>46</v>
      </c>
      <c r="F873" s="4">
        <v>10</v>
      </c>
      <c r="G873" s="110">
        <f t="shared" si="13"/>
        <v>335.5</v>
      </c>
    </row>
    <row r="874" spans="1:7" ht="25.5" x14ac:dyDescent="0.25">
      <c r="A874" s="108" t="s">
        <v>1714</v>
      </c>
      <c r="B874" s="101" t="s">
        <v>1797</v>
      </c>
      <c r="C874" s="8">
        <v>38177</v>
      </c>
      <c r="D874" s="90">
        <v>6.35</v>
      </c>
      <c r="E874" s="3" t="s">
        <v>46</v>
      </c>
      <c r="F874" s="4">
        <v>50</v>
      </c>
      <c r="G874" s="110">
        <f t="shared" si="13"/>
        <v>317.5</v>
      </c>
    </row>
    <row r="875" spans="1:7" ht="25.5" x14ac:dyDescent="0.25">
      <c r="A875" s="108" t="s">
        <v>1716</v>
      </c>
      <c r="B875" s="101" t="s">
        <v>1799</v>
      </c>
      <c r="C875" s="5">
        <v>7697</v>
      </c>
      <c r="D875" s="90">
        <v>31.92</v>
      </c>
      <c r="E875" s="3" t="s">
        <v>2</v>
      </c>
      <c r="F875" s="4">
        <v>100</v>
      </c>
      <c r="G875" s="110">
        <f t="shared" si="13"/>
        <v>3192</v>
      </c>
    </row>
    <row r="876" spans="1:7" ht="25.5" x14ac:dyDescent="0.25">
      <c r="A876" s="108" t="s">
        <v>1718</v>
      </c>
      <c r="B876" s="101" t="s">
        <v>1801</v>
      </c>
      <c r="C876" s="5">
        <v>7698</v>
      </c>
      <c r="D876" s="90">
        <v>27.47</v>
      </c>
      <c r="E876" s="3" t="s">
        <v>2</v>
      </c>
      <c r="F876" s="4">
        <v>100</v>
      </c>
      <c r="G876" s="110">
        <f t="shared" si="13"/>
        <v>2747</v>
      </c>
    </row>
    <row r="877" spans="1:7" ht="25.5" x14ac:dyDescent="0.25">
      <c r="A877" s="108" t="s">
        <v>1720</v>
      </c>
      <c r="B877" s="101" t="s">
        <v>1803</v>
      </c>
      <c r="C877" s="5">
        <v>7700</v>
      </c>
      <c r="D877" s="90">
        <v>14.67</v>
      </c>
      <c r="E877" s="3" t="s">
        <v>2</v>
      </c>
      <c r="F877" s="4">
        <v>100</v>
      </c>
      <c r="G877" s="110">
        <f t="shared" si="13"/>
        <v>1467</v>
      </c>
    </row>
    <row r="878" spans="1:7" ht="25.5" x14ac:dyDescent="0.25">
      <c r="A878" s="108" t="s">
        <v>1722</v>
      </c>
      <c r="B878" s="101" t="s">
        <v>1805</v>
      </c>
      <c r="C878" s="5">
        <v>21010</v>
      </c>
      <c r="D878" s="90">
        <v>19.8</v>
      </c>
      <c r="E878" s="3" t="s">
        <v>2</v>
      </c>
      <c r="F878" s="4">
        <v>100</v>
      </c>
      <c r="G878" s="110">
        <f t="shared" si="13"/>
        <v>1980</v>
      </c>
    </row>
    <row r="879" spans="1:7" ht="25.5" x14ac:dyDescent="0.25">
      <c r="A879" s="108" t="s">
        <v>1724</v>
      </c>
      <c r="B879" s="101" t="s">
        <v>1807</v>
      </c>
      <c r="C879" s="5">
        <v>7701</v>
      </c>
      <c r="D879" s="90">
        <v>57.12</v>
      </c>
      <c r="E879" s="3" t="s">
        <v>2</v>
      </c>
      <c r="F879" s="4">
        <v>100</v>
      </c>
      <c r="G879" s="110">
        <f t="shared" si="13"/>
        <v>5712</v>
      </c>
    </row>
    <row r="880" spans="1:7" x14ac:dyDescent="0.25">
      <c r="A880" s="108" t="s">
        <v>1726</v>
      </c>
      <c r="B880" s="101" t="s">
        <v>1809</v>
      </c>
      <c r="C880" s="8">
        <v>6142</v>
      </c>
      <c r="D880" s="90">
        <v>5.04</v>
      </c>
      <c r="E880" s="3" t="s">
        <v>2</v>
      </c>
      <c r="F880" s="4">
        <v>100</v>
      </c>
      <c r="G880" s="110">
        <f t="shared" si="13"/>
        <v>504</v>
      </c>
    </row>
    <row r="881" spans="1:7" x14ac:dyDescent="0.25">
      <c r="A881" s="108" t="s">
        <v>1728</v>
      </c>
      <c r="B881" s="101" t="s">
        <v>1811</v>
      </c>
      <c r="C881" s="8">
        <v>9836</v>
      </c>
      <c r="D881" s="90">
        <v>8.25</v>
      </c>
      <c r="E881" s="3" t="s">
        <v>2</v>
      </c>
      <c r="F881" s="4">
        <v>100</v>
      </c>
      <c r="G881" s="110">
        <f t="shared" si="13"/>
        <v>825</v>
      </c>
    </row>
    <row r="882" spans="1:7" x14ac:dyDescent="0.25">
      <c r="A882" s="108" t="s">
        <v>1730</v>
      </c>
      <c r="B882" s="101" t="s">
        <v>1813</v>
      </c>
      <c r="C882" s="8">
        <v>9835</v>
      </c>
      <c r="D882" s="90">
        <v>2.97</v>
      </c>
      <c r="E882" s="3" t="s">
        <v>2</v>
      </c>
      <c r="F882" s="4">
        <v>100</v>
      </c>
      <c r="G882" s="110">
        <f t="shared" si="13"/>
        <v>297</v>
      </c>
    </row>
    <row r="883" spans="1:7" x14ac:dyDescent="0.25">
      <c r="A883" s="108" t="s">
        <v>1732</v>
      </c>
      <c r="B883" s="101" t="s">
        <v>1815</v>
      </c>
      <c r="C883" s="8">
        <v>9838</v>
      </c>
      <c r="D883" s="90">
        <v>5.0599999999999996</v>
      </c>
      <c r="E883" s="3" t="s">
        <v>2</v>
      </c>
      <c r="F883" s="4">
        <v>100</v>
      </c>
      <c r="G883" s="110">
        <f t="shared" si="13"/>
        <v>506</v>
      </c>
    </row>
    <row r="884" spans="1:7" x14ac:dyDescent="0.25">
      <c r="A884" s="108" t="s">
        <v>1734</v>
      </c>
      <c r="B884" s="101" t="s">
        <v>1817</v>
      </c>
      <c r="C884" s="8">
        <v>9837</v>
      </c>
      <c r="D884" s="90">
        <v>7.3</v>
      </c>
      <c r="E884" s="3" t="s">
        <v>2</v>
      </c>
      <c r="F884" s="4">
        <v>100</v>
      </c>
      <c r="G884" s="110">
        <f t="shared" si="13"/>
        <v>730</v>
      </c>
    </row>
    <row r="885" spans="1:7" x14ac:dyDescent="0.25">
      <c r="A885" s="108" t="s">
        <v>1736</v>
      </c>
      <c r="B885" s="101" t="s">
        <v>1818</v>
      </c>
      <c r="C885" s="8">
        <v>20065</v>
      </c>
      <c r="D885" s="90">
        <v>21.11</v>
      </c>
      <c r="E885" s="3" t="s">
        <v>2</v>
      </c>
      <c r="F885" s="4">
        <v>100</v>
      </c>
      <c r="G885" s="110">
        <f t="shared" si="13"/>
        <v>2111</v>
      </c>
    </row>
    <row r="886" spans="1:7" x14ac:dyDescent="0.25">
      <c r="A886" s="108" t="s">
        <v>1738</v>
      </c>
      <c r="B886" s="101" t="s">
        <v>1819</v>
      </c>
      <c r="C886" s="8">
        <v>9867</v>
      </c>
      <c r="D886" s="90">
        <v>1.95</v>
      </c>
      <c r="E886" s="3" t="s">
        <v>2</v>
      </c>
      <c r="F886" s="4">
        <v>100</v>
      </c>
      <c r="G886" s="110">
        <f t="shared" si="13"/>
        <v>195</v>
      </c>
    </row>
    <row r="887" spans="1:7" x14ac:dyDescent="0.25">
      <c r="A887" s="108" t="s">
        <v>1740</v>
      </c>
      <c r="B887" s="101" t="s">
        <v>1820</v>
      </c>
      <c r="C887" s="8">
        <v>9868</v>
      </c>
      <c r="D887" s="90">
        <v>2.5099999999999998</v>
      </c>
      <c r="E887" s="3" t="s">
        <v>2</v>
      </c>
      <c r="F887" s="4">
        <v>100</v>
      </c>
      <c r="G887" s="110">
        <f t="shared" si="13"/>
        <v>251</v>
      </c>
    </row>
    <row r="888" spans="1:7" x14ac:dyDescent="0.25">
      <c r="A888" s="108" t="s">
        <v>1742</v>
      </c>
      <c r="B888" s="101" t="s">
        <v>1821</v>
      </c>
      <c r="C888" s="8">
        <v>9869</v>
      </c>
      <c r="D888" s="90">
        <v>5.63</v>
      </c>
      <c r="E888" s="3" t="s">
        <v>2</v>
      </c>
      <c r="F888" s="4">
        <v>100</v>
      </c>
      <c r="G888" s="110">
        <f t="shared" si="13"/>
        <v>563</v>
      </c>
    </row>
    <row r="889" spans="1:7" x14ac:dyDescent="0.25">
      <c r="A889" s="108" t="s">
        <v>1744</v>
      </c>
      <c r="B889" s="101" t="s">
        <v>1822</v>
      </c>
      <c r="C889" s="8">
        <v>9874</v>
      </c>
      <c r="D889" s="90">
        <v>8.1999999999999993</v>
      </c>
      <c r="E889" s="3" t="s">
        <v>2</v>
      </c>
      <c r="F889" s="4">
        <v>100</v>
      </c>
      <c r="G889" s="110">
        <f t="shared" si="13"/>
        <v>820</v>
      </c>
    </row>
    <row r="890" spans="1:7" x14ac:dyDescent="0.25">
      <c r="A890" s="108" t="s">
        <v>1746</v>
      </c>
      <c r="B890" s="101" t="s">
        <v>1823</v>
      </c>
      <c r="C890" s="8">
        <v>9875</v>
      </c>
      <c r="D890" s="90">
        <v>9.4</v>
      </c>
      <c r="E890" s="3" t="s">
        <v>2</v>
      </c>
      <c r="F890" s="4">
        <v>100</v>
      </c>
      <c r="G890" s="110">
        <f t="shared" si="13"/>
        <v>940</v>
      </c>
    </row>
    <row r="891" spans="1:7" x14ac:dyDescent="0.25">
      <c r="A891" s="108" t="s">
        <v>1748</v>
      </c>
      <c r="B891" s="101" t="s">
        <v>1824</v>
      </c>
      <c r="C891" s="8">
        <v>9873</v>
      </c>
      <c r="D891" s="90">
        <v>15.85</v>
      </c>
      <c r="E891" s="3" t="s">
        <v>2</v>
      </c>
      <c r="F891" s="4">
        <v>100</v>
      </c>
      <c r="G891" s="110">
        <f t="shared" si="13"/>
        <v>1585</v>
      </c>
    </row>
    <row r="892" spans="1:7" x14ac:dyDescent="0.25">
      <c r="A892" s="108" t="s">
        <v>1750</v>
      </c>
      <c r="B892" s="101" t="s">
        <v>1825</v>
      </c>
      <c r="C892" s="8">
        <v>9871</v>
      </c>
      <c r="D892" s="90">
        <v>26.57</v>
      </c>
      <c r="E892" s="3" t="s">
        <v>2</v>
      </c>
      <c r="F892" s="4">
        <v>100</v>
      </c>
      <c r="G892" s="110">
        <f t="shared" si="13"/>
        <v>2657</v>
      </c>
    </row>
    <row r="893" spans="1:7" x14ac:dyDescent="0.25">
      <c r="A893" s="108" t="s">
        <v>1752</v>
      </c>
      <c r="B893" s="101" t="s">
        <v>1826</v>
      </c>
      <c r="C893" s="8">
        <v>9906</v>
      </c>
      <c r="D893" s="90">
        <v>6.02</v>
      </c>
      <c r="E893" s="3" t="s">
        <v>46</v>
      </c>
      <c r="F893" s="4">
        <v>10</v>
      </c>
      <c r="G893" s="110">
        <f t="shared" si="13"/>
        <v>60.2</v>
      </c>
    </row>
    <row r="894" spans="1:7" x14ac:dyDescent="0.25">
      <c r="A894" s="108" t="s">
        <v>1754</v>
      </c>
      <c r="B894" s="101" t="s">
        <v>1827</v>
      </c>
      <c r="C894" s="8">
        <v>9897</v>
      </c>
      <c r="D894" s="90">
        <v>20.84</v>
      </c>
      <c r="E894" s="3" t="s">
        <v>46</v>
      </c>
      <c r="F894" s="4">
        <v>10</v>
      </c>
      <c r="G894" s="110">
        <f t="shared" si="13"/>
        <v>208.4</v>
      </c>
    </row>
    <row r="895" spans="1:7" x14ac:dyDescent="0.25">
      <c r="A895" s="108" t="s">
        <v>1756</v>
      </c>
      <c r="B895" s="101" t="s">
        <v>1828</v>
      </c>
      <c r="C895" s="8">
        <v>9910</v>
      </c>
      <c r="D895" s="90">
        <v>52.46</v>
      </c>
      <c r="E895" s="3" t="s">
        <v>46</v>
      </c>
      <c r="F895" s="4">
        <v>10</v>
      </c>
      <c r="G895" s="110">
        <f t="shared" si="13"/>
        <v>524.6</v>
      </c>
    </row>
    <row r="896" spans="1:7" x14ac:dyDescent="0.25">
      <c r="A896" s="108" t="s">
        <v>1758</v>
      </c>
      <c r="B896" s="101" t="s">
        <v>1829</v>
      </c>
      <c r="C896" s="8">
        <v>9909</v>
      </c>
      <c r="D896" s="90">
        <v>105.86</v>
      </c>
      <c r="E896" s="3" t="s">
        <v>46</v>
      </c>
      <c r="F896" s="4">
        <v>10</v>
      </c>
      <c r="G896" s="110">
        <f t="shared" si="13"/>
        <v>1058.5999999999999</v>
      </c>
    </row>
    <row r="897" spans="1:7" ht="38.25" x14ac:dyDescent="0.25">
      <c r="A897" s="108" t="s">
        <v>1760</v>
      </c>
      <c r="B897" s="101" t="s">
        <v>1830</v>
      </c>
      <c r="C897" s="5">
        <v>20973</v>
      </c>
      <c r="D897" s="90">
        <v>61.57</v>
      </c>
      <c r="E897" s="3" t="s">
        <v>46</v>
      </c>
      <c r="F897" s="4">
        <v>5</v>
      </c>
      <c r="G897" s="110">
        <f t="shared" si="13"/>
        <v>307.85000000000002</v>
      </c>
    </row>
    <row r="898" spans="1:7" ht="38.25" x14ac:dyDescent="0.25">
      <c r="A898" s="108" t="s">
        <v>1762</v>
      </c>
      <c r="B898" s="101" t="s">
        <v>1831</v>
      </c>
      <c r="C898" s="5">
        <v>20974</v>
      </c>
      <c r="D898" s="90">
        <v>88.1</v>
      </c>
      <c r="E898" s="3" t="s">
        <v>46</v>
      </c>
      <c r="F898" s="4">
        <v>5</v>
      </c>
      <c r="G898" s="110">
        <f t="shared" si="13"/>
        <v>440.5</v>
      </c>
    </row>
    <row r="899" spans="1:7" x14ac:dyDescent="0.25">
      <c r="A899" s="108" t="s">
        <v>1764</v>
      </c>
      <c r="B899" s="101" t="s">
        <v>1832</v>
      </c>
      <c r="C899" s="8">
        <v>6157</v>
      </c>
      <c r="D899" s="90">
        <v>35.47</v>
      </c>
      <c r="E899" s="3" t="s">
        <v>46</v>
      </c>
      <c r="F899" s="4">
        <v>5</v>
      </c>
      <c r="G899" s="110">
        <f t="shared" si="13"/>
        <v>177.35</v>
      </c>
    </row>
    <row r="900" spans="1:7" x14ac:dyDescent="0.25">
      <c r="A900" s="108" t="s">
        <v>1766</v>
      </c>
      <c r="B900" s="101" t="s">
        <v>1833</v>
      </c>
      <c r="C900" s="13">
        <v>10228</v>
      </c>
      <c r="D900" s="90">
        <v>167.76</v>
      </c>
      <c r="E900" s="3" t="s">
        <v>46</v>
      </c>
      <c r="F900" s="4">
        <v>5</v>
      </c>
      <c r="G900" s="110">
        <f t="shared" ref="G900:G925" si="14">TRUNC(F900*D900,2)</f>
        <v>838.8</v>
      </c>
    </row>
    <row r="901" spans="1:7" ht="25.5" x14ac:dyDescent="0.25">
      <c r="A901" s="108" t="s">
        <v>1768</v>
      </c>
      <c r="B901" s="101" t="s">
        <v>1834</v>
      </c>
      <c r="C901" s="13">
        <v>21112</v>
      </c>
      <c r="D901" s="90">
        <v>144.41</v>
      </c>
      <c r="E901" s="3" t="s">
        <v>46</v>
      </c>
      <c r="F901" s="4">
        <v>15</v>
      </c>
      <c r="G901" s="110">
        <f t="shared" si="14"/>
        <v>2166.15</v>
      </c>
    </row>
    <row r="902" spans="1:7" x14ac:dyDescent="0.25">
      <c r="A902" s="108" t="s">
        <v>1770</v>
      </c>
      <c r="B902" s="101" t="s">
        <v>1835</v>
      </c>
      <c r="C902" s="13">
        <v>11746</v>
      </c>
      <c r="D902" s="90">
        <v>58.38</v>
      </c>
      <c r="E902" s="3" t="s">
        <v>46</v>
      </c>
      <c r="F902" s="4">
        <v>16</v>
      </c>
      <c r="G902" s="110">
        <f t="shared" si="14"/>
        <v>934.08</v>
      </c>
    </row>
    <row r="903" spans="1:7" x14ac:dyDescent="0.25">
      <c r="A903" s="108" t="s">
        <v>1772</v>
      </c>
      <c r="B903" s="101" t="s">
        <v>1836</v>
      </c>
      <c r="C903" s="13">
        <v>11751</v>
      </c>
      <c r="D903" s="90">
        <v>104.85</v>
      </c>
      <c r="E903" s="3" t="s">
        <v>46</v>
      </c>
      <c r="F903" s="4">
        <v>17</v>
      </c>
      <c r="G903" s="110">
        <f t="shared" si="14"/>
        <v>1782.45</v>
      </c>
    </row>
    <row r="904" spans="1:7" x14ac:dyDescent="0.25">
      <c r="A904" s="108" t="s">
        <v>1774</v>
      </c>
      <c r="B904" s="101" t="s">
        <v>1837</v>
      </c>
      <c r="C904" s="13">
        <v>11750</v>
      </c>
      <c r="D904" s="90">
        <v>87.01</v>
      </c>
      <c r="E904" s="3" t="s">
        <v>46</v>
      </c>
      <c r="F904" s="4">
        <v>18</v>
      </c>
      <c r="G904" s="110">
        <f t="shared" si="14"/>
        <v>1566.18</v>
      </c>
    </row>
    <row r="905" spans="1:7" x14ac:dyDescent="0.25">
      <c r="A905" s="108" t="s">
        <v>1776</v>
      </c>
      <c r="B905" s="101" t="s">
        <v>1838</v>
      </c>
      <c r="C905" s="13">
        <v>11748</v>
      </c>
      <c r="D905" s="90">
        <v>37.46</v>
      </c>
      <c r="E905" s="3" t="s">
        <v>46</v>
      </c>
      <c r="F905" s="4">
        <v>19</v>
      </c>
      <c r="G905" s="110">
        <f t="shared" si="14"/>
        <v>711.74</v>
      </c>
    </row>
    <row r="906" spans="1:7" x14ac:dyDescent="0.25">
      <c r="A906" s="108" t="s">
        <v>1778</v>
      </c>
      <c r="B906" s="101" t="s">
        <v>1839</v>
      </c>
      <c r="C906" s="13">
        <v>11747</v>
      </c>
      <c r="D906" s="90">
        <v>161.68</v>
      </c>
      <c r="E906" s="3" t="s">
        <v>46</v>
      </c>
      <c r="F906" s="4">
        <v>20</v>
      </c>
      <c r="G906" s="110">
        <f t="shared" si="14"/>
        <v>3233.6</v>
      </c>
    </row>
    <row r="907" spans="1:7" x14ac:dyDescent="0.25">
      <c r="A907" s="108" t="s">
        <v>1780</v>
      </c>
      <c r="B907" s="101" t="s">
        <v>1840</v>
      </c>
      <c r="C907" s="13">
        <v>11749</v>
      </c>
      <c r="D907" s="90">
        <v>43.24</v>
      </c>
      <c r="E907" s="3" t="s">
        <v>46</v>
      </c>
      <c r="F907" s="4">
        <v>21</v>
      </c>
      <c r="G907" s="110">
        <f t="shared" si="14"/>
        <v>908.04</v>
      </c>
    </row>
    <row r="908" spans="1:7" x14ac:dyDescent="0.25">
      <c r="A908" s="108" t="s">
        <v>1782</v>
      </c>
      <c r="B908" s="101" t="s">
        <v>1841</v>
      </c>
      <c r="C908" s="8">
        <v>10236</v>
      </c>
      <c r="D908" s="90">
        <v>50.8</v>
      </c>
      <c r="E908" s="3" t="s">
        <v>46</v>
      </c>
      <c r="F908" s="4">
        <v>5</v>
      </c>
      <c r="G908" s="110">
        <f t="shared" si="14"/>
        <v>254</v>
      </c>
    </row>
    <row r="909" spans="1:7" x14ac:dyDescent="0.25">
      <c r="A909" s="108" t="s">
        <v>1784</v>
      </c>
      <c r="B909" s="101" t="s">
        <v>1842</v>
      </c>
      <c r="C909" s="8">
        <v>10233</v>
      </c>
      <c r="D909" s="90">
        <v>47.61</v>
      </c>
      <c r="E909" s="3" t="s">
        <v>46</v>
      </c>
      <c r="F909" s="4">
        <v>5</v>
      </c>
      <c r="G909" s="110">
        <f t="shared" si="14"/>
        <v>238.05</v>
      </c>
    </row>
    <row r="910" spans="1:7" x14ac:dyDescent="0.25">
      <c r="A910" s="108" t="s">
        <v>1786</v>
      </c>
      <c r="B910" s="101" t="s">
        <v>1843</v>
      </c>
      <c r="C910" s="8">
        <v>10232</v>
      </c>
      <c r="D910" s="90">
        <v>76.959999999999994</v>
      </c>
      <c r="E910" s="3" t="s">
        <v>46</v>
      </c>
      <c r="F910" s="4">
        <v>5</v>
      </c>
      <c r="G910" s="110">
        <f t="shared" si="14"/>
        <v>384.8</v>
      </c>
    </row>
    <row r="911" spans="1:7" x14ac:dyDescent="0.25">
      <c r="A911" s="108" t="s">
        <v>1788</v>
      </c>
      <c r="B911" s="101" t="s">
        <v>1844</v>
      </c>
      <c r="C911" s="8">
        <v>10231</v>
      </c>
      <c r="D911" s="90">
        <v>137.53</v>
      </c>
      <c r="E911" s="3" t="s">
        <v>46</v>
      </c>
      <c r="F911" s="4">
        <v>5</v>
      </c>
      <c r="G911" s="110">
        <f t="shared" si="14"/>
        <v>687.65</v>
      </c>
    </row>
    <row r="912" spans="1:7" x14ac:dyDescent="0.25">
      <c r="A912" s="108" t="s">
        <v>1790</v>
      </c>
      <c r="B912" s="101" t="s">
        <v>1845</v>
      </c>
      <c r="C912" s="8">
        <v>10235</v>
      </c>
      <c r="D912" s="90">
        <v>188.55</v>
      </c>
      <c r="E912" s="3" t="s">
        <v>46</v>
      </c>
      <c r="F912" s="4">
        <v>5</v>
      </c>
      <c r="G912" s="110">
        <f t="shared" si="14"/>
        <v>942.75</v>
      </c>
    </row>
    <row r="913" spans="1:7" x14ac:dyDescent="0.25">
      <c r="A913" s="108" t="s">
        <v>1792</v>
      </c>
      <c r="B913" s="101" t="s">
        <v>1846</v>
      </c>
      <c r="C913" s="8">
        <v>10229</v>
      </c>
      <c r="D913" s="90">
        <v>27.12</v>
      </c>
      <c r="E913" s="3" t="s">
        <v>46</v>
      </c>
      <c r="F913" s="4">
        <v>5</v>
      </c>
      <c r="G913" s="110">
        <f t="shared" si="14"/>
        <v>135.6</v>
      </c>
    </row>
    <row r="914" spans="1:7" x14ac:dyDescent="0.25">
      <c r="A914" s="108" t="s">
        <v>1794</v>
      </c>
      <c r="B914" s="101" t="s">
        <v>1847</v>
      </c>
      <c r="C914" s="8">
        <v>10230</v>
      </c>
      <c r="D914" s="90">
        <v>331.83</v>
      </c>
      <c r="E914" s="3" t="s">
        <v>46</v>
      </c>
      <c r="F914" s="4">
        <v>5</v>
      </c>
      <c r="G914" s="110">
        <f t="shared" si="14"/>
        <v>1659.15</v>
      </c>
    </row>
    <row r="915" spans="1:7" ht="25.5" x14ac:dyDescent="0.25">
      <c r="A915" s="108" t="s">
        <v>1796</v>
      </c>
      <c r="B915" s="101" t="s">
        <v>1848</v>
      </c>
      <c r="C915" s="8">
        <v>10234</v>
      </c>
      <c r="D915" s="90">
        <v>29.98</v>
      </c>
      <c r="E915" s="3" t="s">
        <v>46</v>
      </c>
      <c r="F915" s="4">
        <v>5</v>
      </c>
      <c r="G915" s="110">
        <f t="shared" si="14"/>
        <v>149.9</v>
      </c>
    </row>
    <row r="916" spans="1:7" ht="25.5" x14ac:dyDescent="0.25">
      <c r="A916" s="108" t="s">
        <v>1798</v>
      </c>
      <c r="B916" s="101" t="s">
        <v>1849</v>
      </c>
      <c r="C916" s="8">
        <v>10232</v>
      </c>
      <c r="D916" s="90">
        <v>76.959999999999994</v>
      </c>
      <c r="E916" s="3" t="s">
        <v>46</v>
      </c>
      <c r="F916" s="4">
        <v>5</v>
      </c>
      <c r="G916" s="110">
        <f t="shared" si="14"/>
        <v>384.8</v>
      </c>
    </row>
    <row r="917" spans="1:7" x14ac:dyDescent="0.25">
      <c r="A917" s="108" t="s">
        <v>1800</v>
      </c>
      <c r="B917" s="101" t="s">
        <v>1850</v>
      </c>
      <c r="C917" s="8">
        <v>10475</v>
      </c>
      <c r="D917" s="90">
        <v>23.58</v>
      </c>
      <c r="E917" s="3" t="s">
        <v>961</v>
      </c>
      <c r="F917" s="4">
        <v>50</v>
      </c>
      <c r="G917" s="110">
        <f t="shared" si="14"/>
        <v>1179</v>
      </c>
    </row>
    <row r="918" spans="1:7" ht="25.5" x14ac:dyDescent="0.25">
      <c r="A918" s="108" t="s">
        <v>1802</v>
      </c>
      <c r="B918" s="101" t="s">
        <v>1851</v>
      </c>
      <c r="C918" s="8">
        <v>10481</v>
      </c>
      <c r="D918" s="90">
        <v>25.71</v>
      </c>
      <c r="E918" s="3" t="s">
        <v>961</v>
      </c>
      <c r="F918" s="4">
        <v>50</v>
      </c>
      <c r="G918" s="110">
        <f t="shared" si="14"/>
        <v>1285.5</v>
      </c>
    </row>
    <row r="919" spans="1:7" x14ac:dyDescent="0.25">
      <c r="A919" s="108" t="s">
        <v>1804</v>
      </c>
      <c r="B919" s="218" t="s">
        <v>1852</v>
      </c>
      <c r="C919" s="8">
        <v>34386</v>
      </c>
      <c r="D919" s="90">
        <v>93.33</v>
      </c>
      <c r="E919" s="3" t="s">
        <v>3</v>
      </c>
      <c r="F919" s="4">
        <v>1000</v>
      </c>
      <c r="G919" s="110">
        <f t="shared" si="14"/>
        <v>93330</v>
      </c>
    </row>
    <row r="920" spans="1:7" x14ac:dyDescent="0.25">
      <c r="A920" s="108" t="s">
        <v>1806</v>
      </c>
      <c r="B920" s="101" t="s">
        <v>1853</v>
      </c>
      <c r="C920" s="8">
        <v>10491</v>
      </c>
      <c r="D920" s="90">
        <v>135.99</v>
      </c>
      <c r="E920" s="3" t="s">
        <v>3</v>
      </c>
      <c r="F920" s="4">
        <v>1000</v>
      </c>
      <c r="G920" s="110">
        <f t="shared" si="14"/>
        <v>135990</v>
      </c>
    </row>
    <row r="921" spans="1:7" x14ac:dyDescent="0.25">
      <c r="A921" s="108" t="s">
        <v>1808</v>
      </c>
      <c r="B921" s="101" t="s">
        <v>1854</v>
      </c>
      <c r="C921" s="8">
        <v>34385</v>
      </c>
      <c r="D921" s="90">
        <v>77.150000000000006</v>
      </c>
      <c r="E921" s="3" t="s">
        <v>3</v>
      </c>
      <c r="F921" s="4">
        <v>1000</v>
      </c>
      <c r="G921" s="110">
        <f t="shared" si="14"/>
        <v>77150</v>
      </c>
    </row>
    <row r="922" spans="1:7" x14ac:dyDescent="0.25">
      <c r="A922" s="108" t="s">
        <v>1810</v>
      </c>
      <c r="B922" s="101" t="s">
        <v>1855</v>
      </c>
      <c r="C922" s="8">
        <v>10507</v>
      </c>
      <c r="D922" s="90">
        <v>119.04</v>
      </c>
      <c r="E922" s="3" t="s">
        <v>3</v>
      </c>
      <c r="F922" s="4">
        <v>1000</v>
      </c>
      <c r="G922" s="110">
        <f t="shared" si="14"/>
        <v>119040</v>
      </c>
    </row>
    <row r="923" spans="1:7" x14ac:dyDescent="0.25">
      <c r="A923" s="108" t="s">
        <v>1812</v>
      </c>
      <c r="B923" s="101" t="s">
        <v>1856</v>
      </c>
      <c r="C923" s="8">
        <v>10505</v>
      </c>
      <c r="D923" s="90">
        <v>70.239999999999995</v>
      </c>
      <c r="E923" s="3" t="s">
        <v>3</v>
      </c>
      <c r="F923" s="4">
        <v>1000</v>
      </c>
      <c r="G923" s="110">
        <f t="shared" si="14"/>
        <v>70240</v>
      </c>
    </row>
    <row r="924" spans="1:7" x14ac:dyDescent="0.25">
      <c r="A924" s="108" t="s">
        <v>1814</v>
      </c>
      <c r="B924" s="101" t="s">
        <v>1857</v>
      </c>
      <c r="C924" s="8">
        <v>10506</v>
      </c>
      <c r="D924" s="90">
        <v>91.7</v>
      </c>
      <c r="E924" s="3" t="s">
        <v>3</v>
      </c>
      <c r="F924" s="4">
        <v>1000</v>
      </c>
      <c r="G924" s="110">
        <f t="shared" si="14"/>
        <v>91700</v>
      </c>
    </row>
    <row r="925" spans="1:7" ht="25.5" x14ac:dyDescent="0.25">
      <c r="A925" s="108" t="s">
        <v>1816</v>
      </c>
      <c r="B925" s="101" t="s">
        <v>1858</v>
      </c>
      <c r="C925" s="8">
        <v>5031</v>
      </c>
      <c r="D925" s="90">
        <v>128.76</v>
      </c>
      <c r="E925" s="3" t="s">
        <v>3</v>
      </c>
      <c r="F925" s="4">
        <v>1000</v>
      </c>
      <c r="G925" s="110">
        <f t="shared" si="14"/>
        <v>128760</v>
      </c>
    </row>
    <row r="926" spans="1:7" ht="13.5" thickBot="1" x14ac:dyDescent="0.3">
      <c r="A926" s="401" t="s">
        <v>2049</v>
      </c>
      <c r="B926" s="402"/>
      <c r="C926" s="402"/>
      <c r="D926" s="402"/>
      <c r="E926" s="402"/>
      <c r="F926" s="402"/>
      <c r="G926" s="141">
        <f>SUM(G3:G925)</f>
        <v>3909996.6000000024</v>
      </c>
    </row>
  </sheetData>
  <autoFilter ref="A2:G926" xr:uid="{C69FF51C-8EB9-4712-80D7-BA9921D25D4A}"/>
  <sortState xmlns:xlrd2="http://schemas.microsoft.com/office/spreadsheetml/2017/richdata2" ref="A3:G926">
    <sortCondition ref="B925"/>
  </sortState>
  <mergeCells count="2">
    <mergeCell ref="A1:G1"/>
    <mergeCell ref="A926:F926"/>
  </mergeCells>
  <phoneticPr fontId="5" type="noConversion"/>
  <printOptions horizontalCentered="1"/>
  <pageMargins left="0.55118110236220474" right="0.55118110236220474" top="1.2598425196850394" bottom="0.98425196850393704" header="0" footer="0"/>
  <pageSetup paperSize="9" scale="80" fitToHeight="0" orientation="portrait" r:id="rId1"/>
  <rowBreaks count="1" manualBreakCount="1">
    <brk id="89" max="6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Planilha26">
    <tabColor theme="9" tint="0.39997558519241921"/>
    <pageSetUpPr fitToPage="1"/>
  </sheetPr>
  <dimension ref="A1:H42"/>
  <sheetViews>
    <sheetView view="pageBreakPreview" topLeftCell="A29" zoomScaleNormal="100" zoomScaleSheetLayoutView="100" workbookViewId="0">
      <selection activeCell="H6" sqref="H6"/>
    </sheetView>
  </sheetViews>
  <sheetFormatPr defaultColWidth="18.28515625" defaultRowHeight="12.75" x14ac:dyDescent="0.25"/>
  <cols>
    <col min="1" max="1" width="5.7109375" style="86" bestFit="1" customWidth="1"/>
    <col min="2" max="2" width="43.42578125" style="86" customWidth="1"/>
    <col min="3" max="3" width="7" style="86" bestFit="1" customWidth="1"/>
    <col min="4" max="4" width="8.28515625" style="86" bestFit="1" customWidth="1"/>
    <col min="5" max="5" width="5.42578125" style="86" bestFit="1" customWidth="1"/>
    <col min="6" max="6" width="6" style="86" bestFit="1" customWidth="1"/>
    <col min="7" max="7" width="9.42578125" style="86" bestFit="1" customWidth="1"/>
    <col min="8" max="8" width="13.28515625" style="86" bestFit="1" customWidth="1"/>
    <col min="9" max="16384" width="18.28515625" style="86"/>
  </cols>
  <sheetData>
    <row r="1" spans="1:8" x14ac:dyDescent="0.25">
      <c r="A1" s="405" t="s">
        <v>2539</v>
      </c>
      <c r="B1" s="406"/>
      <c r="C1" s="406"/>
      <c r="D1" s="406"/>
      <c r="E1" s="406"/>
      <c r="F1" s="406"/>
      <c r="G1" s="406"/>
      <c r="H1" s="407"/>
    </row>
    <row r="2" spans="1:8" ht="25.5" x14ac:dyDescent="0.25">
      <c r="A2" s="134" t="s">
        <v>1861</v>
      </c>
      <c r="B2" s="135" t="s">
        <v>1862</v>
      </c>
      <c r="C2" s="135" t="s">
        <v>2015</v>
      </c>
      <c r="D2" s="135" t="s">
        <v>2016</v>
      </c>
      <c r="E2" s="135" t="s">
        <v>2737</v>
      </c>
      <c r="F2" s="136" t="s">
        <v>2736</v>
      </c>
      <c r="G2" s="137" t="s">
        <v>1865</v>
      </c>
      <c r="H2" s="138" t="s">
        <v>1866</v>
      </c>
    </row>
    <row r="3" spans="1:8" ht="76.5" x14ac:dyDescent="0.25">
      <c r="A3" s="34" t="s">
        <v>1867</v>
      </c>
      <c r="B3" s="85" t="s">
        <v>1868</v>
      </c>
      <c r="C3" s="54" t="s">
        <v>2017</v>
      </c>
      <c r="D3" s="139">
        <v>87519</v>
      </c>
      <c r="E3" s="54" t="s">
        <v>3</v>
      </c>
      <c r="F3" s="87">
        <v>1000</v>
      </c>
      <c r="G3" s="89">
        <v>40.17</v>
      </c>
      <c r="H3" s="127">
        <f>TRUNC(G3*F3,2)</f>
        <v>40170</v>
      </c>
    </row>
    <row r="4" spans="1:8" ht="38.25" x14ac:dyDescent="0.25">
      <c r="A4" s="34" t="s">
        <v>1869</v>
      </c>
      <c r="B4" s="85" t="s">
        <v>1870</v>
      </c>
      <c r="C4" s="54" t="s">
        <v>2017</v>
      </c>
      <c r="D4" s="54">
        <v>100480</v>
      </c>
      <c r="E4" s="54" t="s">
        <v>109</v>
      </c>
      <c r="F4" s="54">
        <v>50</v>
      </c>
      <c r="G4" s="89">
        <v>341.16</v>
      </c>
      <c r="H4" s="127">
        <f t="shared" ref="H4:H41" si="0">TRUNC(G4*F4,2)</f>
        <v>17058</v>
      </c>
    </row>
    <row r="5" spans="1:8" x14ac:dyDescent="0.25">
      <c r="A5" s="34" t="s">
        <v>1871</v>
      </c>
      <c r="B5" s="85" t="s">
        <v>1872</v>
      </c>
      <c r="C5" s="54" t="s">
        <v>2017</v>
      </c>
      <c r="D5" s="54">
        <v>83693</v>
      </c>
      <c r="E5" s="54" t="s">
        <v>3</v>
      </c>
      <c r="F5" s="54">
        <v>500</v>
      </c>
      <c r="G5" s="89">
        <v>1.28</v>
      </c>
      <c r="H5" s="127">
        <f t="shared" si="0"/>
        <v>640</v>
      </c>
    </row>
    <row r="6" spans="1:8" ht="63.75" x14ac:dyDescent="0.25">
      <c r="A6" s="34" t="s">
        <v>1873</v>
      </c>
      <c r="B6" s="85" t="s">
        <v>1874</v>
      </c>
      <c r="C6" s="54" t="s">
        <v>2017</v>
      </c>
      <c r="D6" s="54">
        <v>87874</v>
      </c>
      <c r="E6" s="54" t="s">
        <v>3</v>
      </c>
      <c r="F6" s="87">
        <v>1000</v>
      </c>
      <c r="G6" s="89">
        <v>2.93</v>
      </c>
      <c r="H6" s="127">
        <f t="shared" si="0"/>
        <v>2930</v>
      </c>
    </row>
    <row r="7" spans="1:8" ht="38.25" x14ac:dyDescent="0.25">
      <c r="A7" s="34" t="s">
        <v>1875</v>
      </c>
      <c r="B7" s="85" t="s">
        <v>1876</v>
      </c>
      <c r="C7" s="54" t="s">
        <v>2017</v>
      </c>
      <c r="D7" s="54">
        <v>94965</v>
      </c>
      <c r="E7" s="54" t="s">
        <v>109</v>
      </c>
      <c r="F7" s="54">
        <v>200</v>
      </c>
      <c r="G7" s="89">
        <v>291.70999999999998</v>
      </c>
      <c r="H7" s="127">
        <f t="shared" si="0"/>
        <v>58342</v>
      </c>
    </row>
    <row r="8" spans="1:8" ht="38.25" x14ac:dyDescent="0.25">
      <c r="A8" s="34" t="s">
        <v>1877</v>
      </c>
      <c r="B8" s="85" t="s">
        <v>1878</v>
      </c>
      <c r="C8" s="54" t="s">
        <v>2017</v>
      </c>
      <c r="D8" s="54">
        <v>94968</v>
      </c>
      <c r="E8" s="54" t="s">
        <v>109</v>
      </c>
      <c r="F8" s="54">
        <v>200</v>
      </c>
      <c r="G8" s="89">
        <v>240.34</v>
      </c>
      <c r="H8" s="127">
        <f t="shared" si="0"/>
        <v>48068</v>
      </c>
    </row>
    <row r="9" spans="1:8" ht="51" x14ac:dyDescent="0.25">
      <c r="A9" s="34" t="s">
        <v>1879</v>
      </c>
      <c r="B9" s="85" t="s">
        <v>1880</v>
      </c>
      <c r="C9" s="54" t="s">
        <v>2017</v>
      </c>
      <c r="D9" s="54">
        <v>87630</v>
      </c>
      <c r="E9" s="54" t="s">
        <v>3</v>
      </c>
      <c r="F9" s="54">
        <v>200</v>
      </c>
      <c r="G9" s="89">
        <v>19.96</v>
      </c>
      <c r="H9" s="127">
        <f t="shared" si="0"/>
        <v>3992</v>
      </c>
    </row>
    <row r="10" spans="1:8" ht="25.5" x14ac:dyDescent="0.25">
      <c r="A10" s="34" t="s">
        <v>1881</v>
      </c>
      <c r="B10" s="85" t="s">
        <v>1882</v>
      </c>
      <c r="C10" s="54" t="s">
        <v>2017</v>
      </c>
      <c r="D10" s="54">
        <v>97628</v>
      </c>
      <c r="E10" s="54" t="s">
        <v>109</v>
      </c>
      <c r="F10" s="54">
        <v>200</v>
      </c>
      <c r="G10" s="89">
        <v>39.28</v>
      </c>
      <c r="H10" s="127">
        <f t="shared" si="0"/>
        <v>7856</v>
      </c>
    </row>
    <row r="11" spans="1:8" ht="25.5" x14ac:dyDescent="0.25">
      <c r="A11" s="34" t="s">
        <v>1883</v>
      </c>
      <c r="B11" s="85" t="s">
        <v>1884</v>
      </c>
      <c r="C11" s="54" t="s">
        <v>2017</v>
      </c>
      <c r="D11" s="54">
        <v>97633</v>
      </c>
      <c r="E11" s="54" t="s">
        <v>3</v>
      </c>
      <c r="F11" s="54">
        <v>200</v>
      </c>
      <c r="G11" s="89">
        <v>2.39</v>
      </c>
      <c r="H11" s="127">
        <f t="shared" si="0"/>
        <v>478</v>
      </c>
    </row>
    <row r="12" spans="1:8" ht="76.5" x14ac:dyDescent="0.25">
      <c r="A12" s="34" t="s">
        <v>1885</v>
      </c>
      <c r="B12" s="85" t="s">
        <v>1886</v>
      </c>
      <c r="C12" s="54" t="s">
        <v>2017</v>
      </c>
      <c r="D12" s="54">
        <v>90084</v>
      </c>
      <c r="E12" s="54" t="s">
        <v>109</v>
      </c>
      <c r="F12" s="54">
        <v>50</v>
      </c>
      <c r="G12" s="89">
        <v>2.4300000000000002</v>
      </c>
      <c r="H12" s="127">
        <f t="shared" si="0"/>
        <v>121.5</v>
      </c>
    </row>
    <row r="13" spans="1:8" ht="38.25" x14ac:dyDescent="0.25">
      <c r="A13" s="34" t="s">
        <v>1887</v>
      </c>
      <c r="B13" s="85" t="s">
        <v>1888</v>
      </c>
      <c r="C13" s="54" t="s">
        <v>2017</v>
      </c>
      <c r="D13" s="140" t="s">
        <v>2530</v>
      </c>
      <c r="E13" s="54" t="s">
        <v>109</v>
      </c>
      <c r="F13" s="54">
        <v>50</v>
      </c>
      <c r="G13" s="89">
        <v>1.54</v>
      </c>
      <c r="H13" s="127">
        <f t="shared" si="0"/>
        <v>77</v>
      </c>
    </row>
    <row r="14" spans="1:8" ht="63.75" x14ac:dyDescent="0.25">
      <c r="A14" s="34" t="s">
        <v>1889</v>
      </c>
      <c r="B14" s="85" t="s">
        <v>1890</v>
      </c>
      <c r="C14" s="54" t="s">
        <v>2017</v>
      </c>
      <c r="D14" s="54">
        <v>94040</v>
      </c>
      <c r="E14" s="54" t="s">
        <v>3</v>
      </c>
      <c r="F14" s="54">
        <v>50</v>
      </c>
      <c r="G14" s="89">
        <v>2.9</v>
      </c>
      <c r="H14" s="127">
        <f t="shared" si="0"/>
        <v>145</v>
      </c>
    </row>
    <row r="15" spans="1:8" ht="51" x14ac:dyDescent="0.25">
      <c r="A15" s="34" t="s">
        <v>1891</v>
      </c>
      <c r="B15" s="85" t="s">
        <v>1892</v>
      </c>
      <c r="C15" s="54" t="s">
        <v>2017</v>
      </c>
      <c r="D15" s="54">
        <v>94992</v>
      </c>
      <c r="E15" s="54" t="s">
        <v>3</v>
      </c>
      <c r="F15" s="54">
        <v>100</v>
      </c>
      <c r="G15" s="89">
        <v>36.99</v>
      </c>
      <c r="H15" s="127">
        <f t="shared" si="0"/>
        <v>3699</v>
      </c>
    </row>
    <row r="16" spans="1:8" ht="63.75" x14ac:dyDescent="0.25">
      <c r="A16" s="34" t="s">
        <v>1893</v>
      </c>
      <c r="B16" s="85" t="s">
        <v>1894</v>
      </c>
      <c r="C16" s="54" t="s">
        <v>2017</v>
      </c>
      <c r="D16" s="54">
        <v>91069</v>
      </c>
      <c r="E16" s="54" t="s">
        <v>3</v>
      </c>
      <c r="F16" s="54">
        <v>100</v>
      </c>
      <c r="G16" s="89">
        <v>71.3</v>
      </c>
      <c r="H16" s="127">
        <f t="shared" si="0"/>
        <v>7130</v>
      </c>
    </row>
    <row r="17" spans="1:8" ht="25.5" x14ac:dyDescent="0.25">
      <c r="A17" s="34" t="s">
        <v>1895</v>
      </c>
      <c r="B17" s="85" t="s">
        <v>1896</v>
      </c>
      <c r="C17" s="54" t="s">
        <v>2017</v>
      </c>
      <c r="D17" s="54">
        <v>92268</v>
      </c>
      <c r="E17" s="54" t="s">
        <v>3</v>
      </c>
      <c r="F17" s="54">
        <v>100</v>
      </c>
      <c r="G17" s="89">
        <v>25.86</v>
      </c>
      <c r="H17" s="127">
        <f t="shared" si="0"/>
        <v>2586</v>
      </c>
    </row>
    <row r="18" spans="1:8" ht="25.5" x14ac:dyDescent="0.25">
      <c r="A18" s="34" t="s">
        <v>1897</v>
      </c>
      <c r="B18" s="85" t="s">
        <v>1898</v>
      </c>
      <c r="C18" s="54" t="s">
        <v>2017</v>
      </c>
      <c r="D18" s="54">
        <v>93202</v>
      </c>
      <c r="E18" s="54" t="s">
        <v>2</v>
      </c>
      <c r="F18" s="54">
        <v>50</v>
      </c>
      <c r="G18" s="89">
        <v>6.99</v>
      </c>
      <c r="H18" s="127">
        <f t="shared" si="0"/>
        <v>349.5</v>
      </c>
    </row>
    <row r="19" spans="1:8" ht="38.25" x14ac:dyDescent="0.25">
      <c r="A19" s="34" t="s">
        <v>1899</v>
      </c>
      <c r="B19" s="85" t="s">
        <v>1900</v>
      </c>
      <c r="C19" s="54" t="s">
        <v>2017</v>
      </c>
      <c r="D19" s="54">
        <v>98561</v>
      </c>
      <c r="E19" s="54" t="s">
        <v>3</v>
      </c>
      <c r="F19" s="87">
        <v>5300</v>
      </c>
      <c r="G19" s="89">
        <v>19.989999999999998</v>
      </c>
      <c r="H19" s="127">
        <f t="shared" si="0"/>
        <v>105947</v>
      </c>
    </row>
    <row r="20" spans="1:8" ht="38.25" x14ac:dyDescent="0.25">
      <c r="A20" s="34" t="s">
        <v>1901</v>
      </c>
      <c r="B20" s="85" t="s">
        <v>1902</v>
      </c>
      <c r="C20" s="54" t="s">
        <v>2017</v>
      </c>
      <c r="D20" s="54">
        <v>98560</v>
      </c>
      <c r="E20" s="54" t="s">
        <v>3</v>
      </c>
      <c r="F20" s="87">
        <v>5300</v>
      </c>
      <c r="G20" s="89">
        <v>31.57</v>
      </c>
      <c r="H20" s="127">
        <f t="shared" si="0"/>
        <v>167321</v>
      </c>
    </row>
    <row r="21" spans="1:8" ht="38.25" x14ac:dyDescent="0.25">
      <c r="A21" s="34" t="s">
        <v>1903</v>
      </c>
      <c r="B21" s="85" t="s">
        <v>1904</v>
      </c>
      <c r="C21" s="54" t="s">
        <v>2017</v>
      </c>
      <c r="D21" s="54">
        <v>98555</v>
      </c>
      <c r="E21" s="54" t="s">
        <v>3</v>
      </c>
      <c r="F21" s="87">
        <v>5300</v>
      </c>
      <c r="G21" s="89">
        <v>18.149999999999999</v>
      </c>
      <c r="H21" s="127">
        <f t="shared" si="0"/>
        <v>96195</v>
      </c>
    </row>
    <row r="22" spans="1:8" ht="51" x14ac:dyDescent="0.25">
      <c r="A22" s="34" t="s">
        <v>1905</v>
      </c>
      <c r="B22" s="85" t="s">
        <v>1906</v>
      </c>
      <c r="C22" s="54" t="s">
        <v>2017</v>
      </c>
      <c r="D22" s="54">
        <v>98556</v>
      </c>
      <c r="E22" s="54" t="s">
        <v>3</v>
      </c>
      <c r="F22" s="87">
        <v>5300</v>
      </c>
      <c r="G22" s="89">
        <v>13.19</v>
      </c>
      <c r="H22" s="127">
        <f t="shared" si="0"/>
        <v>69907</v>
      </c>
    </row>
    <row r="23" spans="1:8" ht="25.5" x14ac:dyDescent="0.25">
      <c r="A23" s="34" t="s">
        <v>1907</v>
      </c>
      <c r="B23" s="85" t="s">
        <v>1908</v>
      </c>
      <c r="C23" s="54" t="s">
        <v>2017</v>
      </c>
      <c r="D23" s="54">
        <v>98557</v>
      </c>
      <c r="E23" s="54" t="s">
        <v>3</v>
      </c>
      <c r="F23" s="87">
        <v>5300</v>
      </c>
      <c r="G23" s="89">
        <v>29.02</v>
      </c>
      <c r="H23" s="127">
        <f t="shared" si="0"/>
        <v>153806</v>
      </c>
    </row>
    <row r="24" spans="1:8" ht="38.25" x14ac:dyDescent="0.25">
      <c r="A24" s="34" t="s">
        <v>1909</v>
      </c>
      <c r="B24" s="85" t="s">
        <v>1910</v>
      </c>
      <c r="C24" s="54" t="s">
        <v>2017</v>
      </c>
      <c r="D24" s="54">
        <v>98546</v>
      </c>
      <c r="E24" s="54" t="s">
        <v>3</v>
      </c>
      <c r="F24" s="87">
        <v>5300</v>
      </c>
      <c r="G24" s="89">
        <v>27.17</v>
      </c>
      <c r="H24" s="127">
        <f t="shared" si="0"/>
        <v>144001</v>
      </c>
    </row>
    <row r="25" spans="1:8" ht="51" x14ac:dyDescent="0.25">
      <c r="A25" s="34" t="s">
        <v>1911</v>
      </c>
      <c r="B25" s="85" t="s">
        <v>1912</v>
      </c>
      <c r="C25" s="54" t="s">
        <v>2017</v>
      </c>
      <c r="D25" s="54">
        <v>94108</v>
      </c>
      <c r="E25" s="54" t="s">
        <v>109</v>
      </c>
      <c r="F25" s="87">
        <v>1500</v>
      </c>
      <c r="G25" s="89">
        <v>166.46</v>
      </c>
      <c r="H25" s="127">
        <f t="shared" si="0"/>
        <v>249690</v>
      </c>
    </row>
    <row r="26" spans="1:8" ht="63.75" x14ac:dyDescent="0.25">
      <c r="A26" s="34" t="s">
        <v>1913</v>
      </c>
      <c r="B26" s="85" t="s">
        <v>1914</v>
      </c>
      <c r="C26" s="54" t="s">
        <v>2017</v>
      </c>
      <c r="D26" s="54">
        <v>87529</v>
      </c>
      <c r="E26" s="54" t="s">
        <v>3</v>
      </c>
      <c r="F26" s="54">
        <v>50</v>
      </c>
      <c r="G26" s="89">
        <v>24.65</v>
      </c>
      <c r="H26" s="127">
        <f t="shared" si="0"/>
        <v>1232.5</v>
      </c>
    </row>
    <row r="27" spans="1:8" ht="63.75" x14ac:dyDescent="0.25">
      <c r="A27" s="34" t="s">
        <v>1915</v>
      </c>
      <c r="B27" s="85" t="s">
        <v>1916</v>
      </c>
      <c r="C27" s="54" t="s">
        <v>2017</v>
      </c>
      <c r="D27" s="54">
        <v>92526</v>
      </c>
      <c r="E27" s="54" t="s">
        <v>3</v>
      </c>
      <c r="F27" s="54">
        <v>100</v>
      </c>
      <c r="G27" s="89">
        <v>6.61</v>
      </c>
      <c r="H27" s="127">
        <f t="shared" si="0"/>
        <v>661</v>
      </c>
    </row>
    <row r="28" spans="1:8" ht="38.25" x14ac:dyDescent="0.25">
      <c r="A28" s="34" t="s">
        <v>1917</v>
      </c>
      <c r="B28" s="85" t="s">
        <v>1918</v>
      </c>
      <c r="C28" s="54" t="s">
        <v>2017</v>
      </c>
      <c r="D28" s="54">
        <v>94098</v>
      </c>
      <c r="E28" s="54" t="s">
        <v>3</v>
      </c>
      <c r="F28" s="54">
        <v>100</v>
      </c>
      <c r="G28" s="89">
        <v>1.81</v>
      </c>
      <c r="H28" s="127">
        <f t="shared" si="0"/>
        <v>181</v>
      </c>
    </row>
    <row r="29" spans="1:8" ht="38.25" x14ac:dyDescent="0.25">
      <c r="A29" s="34" t="s">
        <v>1919</v>
      </c>
      <c r="B29" s="85" t="s">
        <v>1920</v>
      </c>
      <c r="C29" s="54" t="s">
        <v>2017</v>
      </c>
      <c r="D29" s="54">
        <v>98569</v>
      </c>
      <c r="E29" s="54" t="s">
        <v>3</v>
      </c>
      <c r="F29" s="54">
        <v>100</v>
      </c>
      <c r="G29" s="89">
        <v>51.47</v>
      </c>
      <c r="H29" s="127">
        <f t="shared" si="0"/>
        <v>5147</v>
      </c>
    </row>
    <row r="30" spans="1:8" ht="25.5" x14ac:dyDescent="0.25">
      <c r="A30" s="34" t="s">
        <v>1921</v>
      </c>
      <c r="B30" s="85" t="s">
        <v>1922</v>
      </c>
      <c r="C30" s="54" t="s">
        <v>2017</v>
      </c>
      <c r="D30" s="54">
        <v>96995</v>
      </c>
      <c r="E30" s="54" t="s">
        <v>109</v>
      </c>
      <c r="F30" s="54">
        <v>200</v>
      </c>
      <c r="G30" s="89">
        <v>5.42</v>
      </c>
      <c r="H30" s="127">
        <f t="shared" si="0"/>
        <v>1084</v>
      </c>
    </row>
    <row r="31" spans="1:8" ht="25.5" x14ac:dyDescent="0.25">
      <c r="A31" s="34" t="s">
        <v>1923</v>
      </c>
      <c r="B31" s="85" t="s">
        <v>1924</v>
      </c>
      <c r="C31" s="54" t="s">
        <v>2017</v>
      </c>
      <c r="D31" s="54">
        <v>93382</v>
      </c>
      <c r="E31" s="54" t="s">
        <v>109</v>
      </c>
      <c r="F31" s="54">
        <v>200</v>
      </c>
      <c r="G31" s="89">
        <v>3.21</v>
      </c>
      <c r="H31" s="127">
        <f t="shared" si="0"/>
        <v>642</v>
      </c>
    </row>
    <row r="32" spans="1:8" ht="25.5" x14ac:dyDescent="0.25">
      <c r="A32" s="34" t="s">
        <v>1925</v>
      </c>
      <c r="B32" s="85" t="s">
        <v>1926</v>
      </c>
      <c r="C32" s="54" t="s">
        <v>2017</v>
      </c>
      <c r="D32" s="54">
        <v>97644</v>
      </c>
      <c r="E32" s="54" t="s">
        <v>3</v>
      </c>
      <c r="F32" s="54">
        <v>50</v>
      </c>
      <c r="G32" s="89">
        <v>5.87</v>
      </c>
      <c r="H32" s="127">
        <f t="shared" si="0"/>
        <v>293.5</v>
      </c>
    </row>
    <row r="33" spans="1:8" ht="38.25" x14ac:dyDescent="0.25">
      <c r="A33" s="34" t="s">
        <v>1927</v>
      </c>
      <c r="B33" s="85" t="s">
        <v>1928</v>
      </c>
      <c r="C33" s="54" t="s">
        <v>2017</v>
      </c>
      <c r="D33" s="54">
        <v>98526</v>
      </c>
      <c r="E33" s="54" t="s">
        <v>1929</v>
      </c>
      <c r="F33" s="54">
        <v>10</v>
      </c>
      <c r="G33" s="89">
        <v>33.04</v>
      </c>
      <c r="H33" s="127">
        <f t="shared" si="0"/>
        <v>330.4</v>
      </c>
    </row>
    <row r="34" spans="1:8" ht="38.25" x14ac:dyDescent="0.25">
      <c r="A34" s="34" t="s">
        <v>1930</v>
      </c>
      <c r="B34" s="85" t="s">
        <v>1931</v>
      </c>
      <c r="C34" s="54" t="s">
        <v>2017</v>
      </c>
      <c r="D34" s="54">
        <v>72947</v>
      </c>
      <c r="E34" s="54" t="s">
        <v>3</v>
      </c>
      <c r="F34" s="54">
        <v>50</v>
      </c>
      <c r="G34" s="89">
        <v>13.89</v>
      </c>
      <c r="H34" s="127">
        <f t="shared" si="0"/>
        <v>694.5</v>
      </c>
    </row>
    <row r="35" spans="1:8" ht="25.5" x14ac:dyDescent="0.25">
      <c r="A35" s="34" t="s">
        <v>1932</v>
      </c>
      <c r="B35" s="85" t="s">
        <v>1933</v>
      </c>
      <c r="C35" s="54" t="s">
        <v>2017</v>
      </c>
      <c r="D35" s="54">
        <v>98459</v>
      </c>
      <c r="E35" s="54" t="s">
        <v>3</v>
      </c>
      <c r="F35" s="87">
        <v>2500</v>
      </c>
      <c r="G35" s="89">
        <v>70.48</v>
      </c>
      <c r="H35" s="127">
        <f t="shared" si="0"/>
        <v>176200</v>
      </c>
    </row>
    <row r="36" spans="1:8" ht="25.5" x14ac:dyDescent="0.25">
      <c r="A36" s="34" t="s">
        <v>1934</v>
      </c>
      <c r="B36" s="85" t="s">
        <v>1935</v>
      </c>
      <c r="C36" s="54" t="s">
        <v>2017</v>
      </c>
      <c r="D36" s="54">
        <v>94213</v>
      </c>
      <c r="E36" s="54" t="s">
        <v>3</v>
      </c>
      <c r="F36" s="87">
        <v>2500</v>
      </c>
      <c r="G36" s="89">
        <v>44.62</v>
      </c>
      <c r="H36" s="127">
        <f t="shared" si="0"/>
        <v>111550</v>
      </c>
    </row>
    <row r="37" spans="1:8" ht="38.25" x14ac:dyDescent="0.25">
      <c r="A37" s="34" t="s">
        <v>1936</v>
      </c>
      <c r="B37" s="85" t="s">
        <v>1937</v>
      </c>
      <c r="C37" s="54" t="s">
        <v>2017</v>
      </c>
      <c r="D37" s="54">
        <v>97919</v>
      </c>
      <c r="E37" s="54" t="s">
        <v>1938</v>
      </c>
      <c r="F37" s="54">
        <v>10</v>
      </c>
      <c r="G37" s="89">
        <v>0.26</v>
      </c>
      <c r="H37" s="127">
        <f t="shared" si="0"/>
        <v>2.6</v>
      </c>
    </row>
    <row r="38" spans="1:8" ht="25.5" x14ac:dyDescent="0.25">
      <c r="A38" s="34" t="s">
        <v>1939</v>
      </c>
      <c r="B38" s="85" t="s">
        <v>1940</v>
      </c>
      <c r="C38" s="54" t="s">
        <v>2017</v>
      </c>
      <c r="D38" s="54">
        <v>98576</v>
      </c>
      <c r="E38" s="54" t="s">
        <v>2</v>
      </c>
      <c r="F38" s="54">
        <v>100</v>
      </c>
      <c r="G38" s="89">
        <v>14.71</v>
      </c>
      <c r="H38" s="127">
        <f t="shared" si="0"/>
        <v>1471</v>
      </c>
    </row>
    <row r="39" spans="1:8" ht="38.25" x14ac:dyDescent="0.25">
      <c r="A39" s="34" t="s">
        <v>1941</v>
      </c>
      <c r="B39" s="85" t="s">
        <v>1942</v>
      </c>
      <c r="C39" s="54" t="s">
        <v>2013</v>
      </c>
      <c r="D39" s="54" t="s">
        <v>2013</v>
      </c>
      <c r="E39" s="54" t="s">
        <v>2732</v>
      </c>
      <c r="F39" s="54">
        <v>900</v>
      </c>
      <c r="G39" s="89">
        <v>78.650000000000006</v>
      </c>
      <c r="H39" s="127">
        <f t="shared" si="0"/>
        <v>70785</v>
      </c>
    </row>
    <row r="40" spans="1:8" ht="38.25" x14ac:dyDescent="0.25">
      <c r="A40" s="34" t="s">
        <v>2047</v>
      </c>
      <c r="B40" s="85" t="s">
        <v>1943</v>
      </c>
      <c r="C40" s="54" t="s">
        <v>2013</v>
      </c>
      <c r="D40" s="54" t="s">
        <v>2013</v>
      </c>
      <c r="E40" s="54" t="s">
        <v>2732</v>
      </c>
      <c r="F40" s="54">
        <v>500</v>
      </c>
      <c r="G40" s="89">
        <v>48.91</v>
      </c>
      <c r="H40" s="127">
        <f t="shared" si="0"/>
        <v>24455</v>
      </c>
    </row>
    <row r="41" spans="1:8" ht="38.25" x14ac:dyDescent="0.25">
      <c r="A41" s="34" t="s">
        <v>1944</v>
      </c>
      <c r="B41" s="85" t="s">
        <v>1945</v>
      </c>
      <c r="C41" s="54" t="s">
        <v>2013</v>
      </c>
      <c r="D41" s="54" t="s">
        <v>2013</v>
      </c>
      <c r="E41" s="54" t="s">
        <v>2732</v>
      </c>
      <c r="F41" s="54">
        <v>100</v>
      </c>
      <c r="G41" s="89">
        <v>53.3</v>
      </c>
      <c r="H41" s="127">
        <f t="shared" si="0"/>
        <v>5330</v>
      </c>
    </row>
    <row r="42" spans="1:8" ht="13.5" thickBot="1" x14ac:dyDescent="0.3">
      <c r="A42" s="403" t="s">
        <v>2018</v>
      </c>
      <c r="B42" s="404"/>
      <c r="C42" s="404"/>
      <c r="D42" s="404"/>
      <c r="E42" s="404"/>
      <c r="F42" s="404"/>
      <c r="G42" s="404"/>
      <c r="H42" s="141">
        <f>SUM(H3:H41)</f>
        <v>1580568.5</v>
      </c>
    </row>
  </sheetData>
  <mergeCells count="2">
    <mergeCell ref="A42:G42"/>
    <mergeCell ref="A1:H1"/>
  </mergeCells>
  <phoneticPr fontId="5" type="noConversion"/>
  <printOptions horizontalCentered="1"/>
  <pageMargins left="0.55118110236220474" right="0.55118110236220474" top="1.2598425196850394" bottom="0.98425196850393704" header="0" footer="0"/>
  <pageSetup paperSize="9" scale="92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Planilha27">
    <tabColor theme="9" tint="0.59999389629810485"/>
    <pageSetUpPr fitToPage="1"/>
  </sheetPr>
  <dimension ref="A1:H32"/>
  <sheetViews>
    <sheetView view="pageBreakPreview" topLeftCell="A25" zoomScaleNormal="100" zoomScaleSheetLayoutView="100" workbookViewId="0">
      <selection activeCell="H30" sqref="H30"/>
    </sheetView>
  </sheetViews>
  <sheetFormatPr defaultColWidth="9.28515625" defaultRowHeight="12.75" x14ac:dyDescent="0.25"/>
  <cols>
    <col min="1" max="1" width="10.28515625" style="130" customWidth="1"/>
    <col min="2" max="2" width="44.28515625" style="130" customWidth="1"/>
    <col min="3" max="3" width="6.7109375" style="130" bestFit="1" customWidth="1"/>
    <col min="4" max="4" width="11.7109375" style="130" bestFit="1" customWidth="1"/>
    <col min="5" max="5" width="7" style="130" bestFit="1" customWidth="1"/>
    <col min="6" max="6" width="6.28515625" style="130" bestFit="1" customWidth="1"/>
    <col min="7" max="7" width="7.28515625" style="130" bestFit="1" customWidth="1"/>
    <col min="8" max="8" width="11.7109375" style="130" bestFit="1" customWidth="1"/>
    <col min="9" max="16384" width="9.28515625" style="130"/>
  </cols>
  <sheetData>
    <row r="1" spans="1:8" x14ac:dyDescent="0.25">
      <c r="A1" s="410" t="s">
        <v>2538</v>
      </c>
      <c r="B1" s="411"/>
      <c r="C1" s="411"/>
      <c r="D1" s="411"/>
      <c r="E1" s="411"/>
      <c r="F1" s="411"/>
      <c r="G1" s="411"/>
      <c r="H1" s="412"/>
    </row>
    <row r="2" spans="1:8" ht="25.5" x14ac:dyDescent="0.25">
      <c r="A2" s="131" t="s">
        <v>1861</v>
      </c>
      <c r="B2" s="25" t="s">
        <v>1862</v>
      </c>
      <c r="C2" s="25" t="s">
        <v>2015</v>
      </c>
      <c r="D2" s="25" t="s">
        <v>2016</v>
      </c>
      <c r="E2" s="25" t="s">
        <v>2737</v>
      </c>
      <c r="F2" s="25" t="s">
        <v>2736</v>
      </c>
      <c r="G2" s="25" t="s">
        <v>2537</v>
      </c>
      <c r="H2" s="132" t="s">
        <v>1866</v>
      </c>
    </row>
    <row r="3" spans="1:8" ht="38.25" x14ac:dyDescent="0.25">
      <c r="A3" s="30" t="s">
        <v>1948</v>
      </c>
      <c r="B3" s="83" t="s">
        <v>1949</v>
      </c>
      <c r="C3" s="31" t="s">
        <v>2017</v>
      </c>
      <c r="D3" s="31" t="s">
        <v>2019</v>
      </c>
      <c r="E3" s="31" t="s">
        <v>1950</v>
      </c>
      <c r="F3" s="31">
        <v>220</v>
      </c>
      <c r="G3" s="128">
        <v>1.82</v>
      </c>
      <c r="H3" s="129">
        <f>ROUND(G3*F3,2)</f>
        <v>400.4</v>
      </c>
    </row>
    <row r="4" spans="1:8" ht="51" x14ac:dyDescent="0.25">
      <c r="A4" s="30" t="s">
        <v>1951</v>
      </c>
      <c r="B4" s="83" t="s">
        <v>1952</v>
      </c>
      <c r="C4" s="31" t="s">
        <v>2017</v>
      </c>
      <c r="D4" s="31" t="s">
        <v>2020</v>
      </c>
      <c r="E4" s="31" t="s">
        <v>1950</v>
      </c>
      <c r="F4" s="31">
        <v>220</v>
      </c>
      <c r="G4" s="128">
        <v>120.14</v>
      </c>
      <c r="H4" s="129">
        <f t="shared" ref="H4:H5" si="0">ROUND(G4*F4,2)</f>
        <v>26430.799999999999</v>
      </c>
    </row>
    <row r="5" spans="1:8" ht="25.5" x14ac:dyDescent="0.25">
      <c r="A5" s="30" t="s">
        <v>1953</v>
      </c>
      <c r="B5" s="83" t="s">
        <v>1954</v>
      </c>
      <c r="C5" s="31" t="s">
        <v>2017</v>
      </c>
      <c r="D5" s="31" t="s">
        <v>2021</v>
      </c>
      <c r="E5" s="31" t="s">
        <v>1950</v>
      </c>
      <c r="F5" s="31">
        <v>220</v>
      </c>
      <c r="G5" s="128">
        <v>3.2</v>
      </c>
      <c r="H5" s="129">
        <f t="shared" si="0"/>
        <v>704</v>
      </c>
    </row>
    <row r="6" spans="1:8" ht="51" x14ac:dyDescent="0.25">
      <c r="A6" s="30" t="s">
        <v>1955</v>
      </c>
      <c r="B6" s="83" t="s">
        <v>1956</v>
      </c>
      <c r="C6" s="31" t="s">
        <v>2017</v>
      </c>
      <c r="D6" s="31" t="s">
        <v>2022</v>
      </c>
      <c r="E6" s="31" t="s">
        <v>1950</v>
      </c>
      <c r="F6" s="31">
        <v>220</v>
      </c>
      <c r="G6" s="128">
        <v>8.74</v>
      </c>
      <c r="H6" s="129">
        <f t="shared" ref="H6" si="1">ROUND(G6*F6,2)</f>
        <v>1922.8</v>
      </c>
    </row>
    <row r="7" spans="1:8" ht="38.25" x14ac:dyDescent="0.25">
      <c r="A7" s="30" t="s">
        <v>1957</v>
      </c>
      <c r="B7" s="83" t="s">
        <v>1958</v>
      </c>
      <c r="C7" s="31" t="s">
        <v>2017</v>
      </c>
      <c r="D7" s="31" t="s">
        <v>2023</v>
      </c>
      <c r="E7" s="31" t="s">
        <v>1950</v>
      </c>
      <c r="F7" s="31">
        <v>220</v>
      </c>
      <c r="G7" s="128">
        <v>88.45</v>
      </c>
      <c r="H7" s="129">
        <f t="shared" ref="H7" si="2">ROUND(G7*F7,2)</f>
        <v>19459</v>
      </c>
    </row>
    <row r="8" spans="1:8" ht="25.5" x14ac:dyDescent="0.25">
      <c r="A8" s="30" t="s">
        <v>1959</v>
      </c>
      <c r="B8" s="83" t="s">
        <v>1960</v>
      </c>
      <c r="C8" s="31" t="s">
        <v>2017</v>
      </c>
      <c r="D8" s="31" t="s">
        <v>2024</v>
      </c>
      <c r="E8" s="31" t="s">
        <v>1950</v>
      </c>
      <c r="F8" s="31">
        <v>220</v>
      </c>
      <c r="G8" s="128">
        <v>100.08</v>
      </c>
      <c r="H8" s="129">
        <f t="shared" ref="H8" si="3">ROUND(G8*F8,2)</f>
        <v>22017.599999999999</v>
      </c>
    </row>
    <row r="9" spans="1:8" ht="38.25" x14ac:dyDescent="0.25">
      <c r="A9" s="30" t="s">
        <v>1961</v>
      </c>
      <c r="B9" s="83" t="s">
        <v>1962</v>
      </c>
      <c r="C9" s="31" t="s">
        <v>2017</v>
      </c>
      <c r="D9" s="31" t="s">
        <v>2025</v>
      </c>
      <c r="E9" s="31" t="s">
        <v>1950</v>
      </c>
      <c r="F9" s="31">
        <v>220</v>
      </c>
      <c r="G9" s="128">
        <v>83.62</v>
      </c>
      <c r="H9" s="129">
        <f t="shared" ref="H9" si="4">ROUND(G9*F9,2)</f>
        <v>18396.400000000001</v>
      </c>
    </row>
    <row r="10" spans="1:8" ht="51" x14ac:dyDescent="0.25">
      <c r="A10" s="30" t="s">
        <v>1963</v>
      </c>
      <c r="B10" s="83" t="s">
        <v>1964</v>
      </c>
      <c r="C10" s="31" t="s">
        <v>2017</v>
      </c>
      <c r="D10" s="31">
        <v>20193</v>
      </c>
      <c r="E10" s="27" t="s">
        <v>1965</v>
      </c>
      <c r="F10" s="27">
        <v>200</v>
      </c>
      <c r="G10" s="128">
        <v>3.39</v>
      </c>
      <c r="H10" s="129">
        <f t="shared" ref="H10:H15" si="5">ROUND(G10*F10,2)</f>
        <v>678</v>
      </c>
    </row>
    <row r="11" spans="1:8" ht="38.25" x14ac:dyDescent="0.25">
      <c r="A11" s="30" t="s">
        <v>1966</v>
      </c>
      <c r="B11" s="83" t="s">
        <v>1967</v>
      </c>
      <c r="C11" s="31" t="s">
        <v>2017</v>
      </c>
      <c r="D11" s="31">
        <v>97066</v>
      </c>
      <c r="E11" s="31" t="s">
        <v>3</v>
      </c>
      <c r="F11" s="31">
        <v>50</v>
      </c>
      <c r="G11" s="128">
        <v>44.24</v>
      </c>
      <c r="H11" s="129">
        <f t="shared" si="5"/>
        <v>2212</v>
      </c>
    </row>
    <row r="12" spans="1:8" ht="25.5" x14ac:dyDescent="0.25">
      <c r="A12" s="30" t="s">
        <v>1968</v>
      </c>
      <c r="B12" s="83" t="s">
        <v>1969</v>
      </c>
      <c r="C12" s="31" t="s">
        <v>2017</v>
      </c>
      <c r="D12" s="31">
        <v>97062</v>
      </c>
      <c r="E12" s="31" t="s">
        <v>3</v>
      </c>
      <c r="F12" s="32">
        <v>5780</v>
      </c>
      <c r="G12" s="128">
        <v>4.37</v>
      </c>
      <c r="H12" s="129">
        <f t="shared" si="5"/>
        <v>25258.6</v>
      </c>
    </row>
    <row r="13" spans="1:8" ht="38.25" x14ac:dyDescent="0.25">
      <c r="A13" s="30" t="s">
        <v>1970</v>
      </c>
      <c r="B13" s="83" t="s">
        <v>1971</v>
      </c>
      <c r="C13" s="31" t="s">
        <v>2017</v>
      </c>
      <c r="D13" s="31">
        <v>10527</v>
      </c>
      <c r="E13" s="27" t="s">
        <v>1965</v>
      </c>
      <c r="F13" s="27">
        <v>200</v>
      </c>
      <c r="G13" s="128">
        <v>10.199999999999999</v>
      </c>
      <c r="H13" s="129">
        <f t="shared" si="5"/>
        <v>2040</v>
      </c>
    </row>
    <row r="14" spans="1:8" ht="38.25" x14ac:dyDescent="0.25">
      <c r="A14" s="30" t="s">
        <v>1972</v>
      </c>
      <c r="B14" s="83" t="s">
        <v>1973</v>
      </c>
      <c r="C14" s="31" t="s">
        <v>2017</v>
      </c>
      <c r="D14" s="31">
        <v>97064</v>
      </c>
      <c r="E14" s="31" t="s">
        <v>2</v>
      </c>
      <c r="F14" s="31">
        <v>200</v>
      </c>
      <c r="G14" s="128">
        <v>10.99</v>
      </c>
      <c r="H14" s="129">
        <f t="shared" si="5"/>
        <v>2198</v>
      </c>
    </row>
    <row r="15" spans="1:8" ht="51" x14ac:dyDescent="0.25">
      <c r="A15" s="30" t="s">
        <v>1974</v>
      </c>
      <c r="B15" s="83" t="s">
        <v>1975</v>
      </c>
      <c r="C15" s="31" t="s">
        <v>2017</v>
      </c>
      <c r="D15" s="31">
        <v>41805</v>
      </c>
      <c r="E15" s="27" t="s">
        <v>1976</v>
      </c>
      <c r="F15" s="27">
        <v>6</v>
      </c>
      <c r="G15" s="128">
        <v>320.39999999999998</v>
      </c>
      <c r="H15" s="129">
        <f t="shared" si="5"/>
        <v>1922.4</v>
      </c>
    </row>
    <row r="16" spans="1:8" ht="51" x14ac:dyDescent="0.25">
      <c r="A16" s="30" t="s">
        <v>1977</v>
      </c>
      <c r="B16" s="83" t="s">
        <v>1978</v>
      </c>
      <c r="C16" s="31" t="s">
        <v>2017</v>
      </c>
      <c r="D16" s="31">
        <v>10749</v>
      </c>
      <c r="E16" s="31" t="s">
        <v>1976</v>
      </c>
      <c r="F16" s="31">
        <v>6</v>
      </c>
      <c r="G16" s="128">
        <v>1.37</v>
      </c>
      <c r="H16" s="129">
        <f t="shared" ref="H16:H18" si="6">ROUND(G16*F16,2)</f>
        <v>8.2200000000000006</v>
      </c>
    </row>
    <row r="17" spans="1:8" ht="51" x14ac:dyDescent="0.25">
      <c r="A17" s="30" t="s">
        <v>1979</v>
      </c>
      <c r="B17" s="83" t="s">
        <v>1980</v>
      </c>
      <c r="C17" s="31" t="s">
        <v>2017</v>
      </c>
      <c r="D17" s="31">
        <v>97063</v>
      </c>
      <c r="E17" s="31" t="s">
        <v>3</v>
      </c>
      <c r="F17" s="32">
        <v>5780</v>
      </c>
      <c r="G17" s="128">
        <v>5.94</v>
      </c>
      <c r="H17" s="129">
        <f t="shared" si="6"/>
        <v>34333.199999999997</v>
      </c>
    </row>
    <row r="18" spans="1:8" ht="51" x14ac:dyDescent="0.25">
      <c r="A18" s="30" t="s">
        <v>1981</v>
      </c>
      <c r="B18" s="84" t="s">
        <v>1982</v>
      </c>
      <c r="C18" s="27" t="s">
        <v>2017</v>
      </c>
      <c r="D18" s="27" t="s">
        <v>2026</v>
      </c>
      <c r="E18" s="31" t="s">
        <v>1983</v>
      </c>
      <c r="F18" s="27">
        <v>220</v>
      </c>
      <c r="G18" s="128">
        <v>29.77</v>
      </c>
      <c r="H18" s="129">
        <f t="shared" si="6"/>
        <v>6549.4</v>
      </c>
    </row>
    <row r="19" spans="1:8" ht="51" x14ac:dyDescent="0.25">
      <c r="A19" s="30" t="s">
        <v>1984</v>
      </c>
      <c r="B19" s="83" t="s">
        <v>1985</v>
      </c>
      <c r="C19" s="31" t="s">
        <v>2017</v>
      </c>
      <c r="D19" s="31">
        <v>97067</v>
      </c>
      <c r="E19" s="31" t="s">
        <v>2</v>
      </c>
      <c r="F19" s="31">
        <v>200</v>
      </c>
      <c r="G19" s="128">
        <v>312.56</v>
      </c>
      <c r="H19" s="129">
        <f t="shared" ref="H19" si="7">ROUND(G19*F19,2)</f>
        <v>62512</v>
      </c>
    </row>
    <row r="20" spans="1:8" ht="25.5" x14ac:dyDescent="0.25">
      <c r="A20" s="30" t="s">
        <v>1986</v>
      </c>
      <c r="B20" s="83" t="s">
        <v>1987</v>
      </c>
      <c r="C20" s="31" t="s">
        <v>2017</v>
      </c>
      <c r="D20" s="31" t="s">
        <v>2027</v>
      </c>
      <c r="E20" s="31" t="s">
        <v>1950</v>
      </c>
      <c r="F20" s="31">
        <v>220</v>
      </c>
      <c r="G20" s="128">
        <v>1.43</v>
      </c>
      <c r="H20" s="129">
        <f t="shared" ref="H20:H22" si="8">ROUND(G20*F20,2)</f>
        <v>314.60000000000002</v>
      </c>
    </row>
    <row r="21" spans="1:8" ht="76.5" x14ac:dyDescent="0.25">
      <c r="A21" s="30" t="s">
        <v>1988</v>
      </c>
      <c r="B21" s="83" t="s">
        <v>1989</v>
      </c>
      <c r="C21" s="27" t="s">
        <v>2017</v>
      </c>
      <c r="D21" s="31" t="s">
        <v>2028</v>
      </c>
      <c r="E21" s="31" t="s">
        <v>1950</v>
      </c>
      <c r="F21" s="31">
        <v>220</v>
      </c>
      <c r="G21" s="128">
        <v>27.84</v>
      </c>
      <c r="H21" s="129">
        <f t="shared" si="8"/>
        <v>6124.8</v>
      </c>
    </row>
    <row r="22" spans="1:8" ht="63.75" x14ac:dyDescent="0.25">
      <c r="A22" s="30" t="s">
        <v>1990</v>
      </c>
      <c r="B22" s="83" t="s">
        <v>1991</v>
      </c>
      <c r="C22" s="31" t="s">
        <v>2017</v>
      </c>
      <c r="D22" s="31" t="s">
        <v>2029</v>
      </c>
      <c r="E22" s="31" t="s">
        <v>1950</v>
      </c>
      <c r="F22" s="31">
        <v>220</v>
      </c>
      <c r="G22" s="128">
        <v>30.09</v>
      </c>
      <c r="H22" s="129">
        <f t="shared" si="8"/>
        <v>6619.8</v>
      </c>
    </row>
    <row r="23" spans="1:8" ht="51" x14ac:dyDescent="0.25">
      <c r="A23" s="30" t="s">
        <v>1992</v>
      </c>
      <c r="B23" s="83" t="s">
        <v>1993</v>
      </c>
      <c r="C23" s="31" t="s">
        <v>2017</v>
      </c>
      <c r="D23" s="31" t="s">
        <v>2030</v>
      </c>
      <c r="E23" s="31" t="s">
        <v>1950</v>
      </c>
      <c r="F23" s="31">
        <v>220</v>
      </c>
      <c r="G23" s="128">
        <v>38.6</v>
      </c>
      <c r="H23" s="129">
        <f t="shared" ref="H23" si="9">ROUND(G23*F23,2)</f>
        <v>8492</v>
      </c>
    </row>
    <row r="24" spans="1:8" ht="38.25" x14ac:dyDescent="0.25">
      <c r="A24" s="30" t="s">
        <v>1994</v>
      </c>
      <c r="B24" s="83" t="s">
        <v>1995</v>
      </c>
      <c r="C24" s="31" t="s">
        <v>2017</v>
      </c>
      <c r="D24" s="31" t="s">
        <v>2031</v>
      </c>
      <c r="E24" s="31" t="s">
        <v>1950</v>
      </c>
      <c r="F24" s="31">
        <v>220</v>
      </c>
      <c r="G24" s="128">
        <v>41.61</v>
      </c>
      <c r="H24" s="129">
        <f t="shared" ref="H24:H31" si="10">ROUND(G24*F24,2)</f>
        <v>9154.2000000000007</v>
      </c>
    </row>
    <row r="25" spans="1:8" ht="25.5" x14ac:dyDescent="0.25">
      <c r="A25" s="30" t="s">
        <v>1996</v>
      </c>
      <c r="B25" s="83" t="s">
        <v>1997</v>
      </c>
      <c r="C25" s="31" t="s">
        <v>2017</v>
      </c>
      <c r="D25" s="31" t="s">
        <v>2032</v>
      </c>
      <c r="E25" s="31" t="s">
        <v>1950</v>
      </c>
      <c r="F25" s="31">
        <v>220</v>
      </c>
      <c r="G25" s="128">
        <v>30.66</v>
      </c>
      <c r="H25" s="129">
        <f t="shared" si="10"/>
        <v>6745.2</v>
      </c>
    </row>
    <row r="26" spans="1:8" x14ac:dyDescent="0.25">
      <c r="A26" s="30" t="s">
        <v>1998</v>
      </c>
      <c r="B26" s="83" t="s">
        <v>1999</v>
      </c>
      <c r="C26" s="31" t="s">
        <v>2017</v>
      </c>
      <c r="D26" s="31" t="s">
        <v>2033</v>
      </c>
      <c r="E26" s="31" t="s">
        <v>1950</v>
      </c>
      <c r="F26" s="31">
        <v>220</v>
      </c>
      <c r="G26" s="128">
        <v>30.3</v>
      </c>
      <c r="H26" s="129">
        <f t="shared" si="10"/>
        <v>6666</v>
      </c>
    </row>
    <row r="27" spans="1:8" ht="38.25" x14ac:dyDescent="0.25">
      <c r="A27" s="30" t="s">
        <v>2000</v>
      </c>
      <c r="B27" s="83" t="s">
        <v>2001</v>
      </c>
      <c r="C27" s="31" t="s">
        <v>2017</v>
      </c>
      <c r="D27" s="27" t="s">
        <v>2034</v>
      </c>
      <c r="E27" s="31" t="s">
        <v>1950</v>
      </c>
      <c r="F27" s="31">
        <v>220</v>
      </c>
      <c r="G27" s="128">
        <v>30.12</v>
      </c>
      <c r="H27" s="129">
        <f t="shared" si="10"/>
        <v>6626.4</v>
      </c>
    </row>
    <row r="28" spans="1:8" ht="38.25" x14ac:dyDescent="0.25">
      <c r="A28" s="30" t="s">
        <v>2002</v>
      </c>
      <c r="B28" s="83" t="s">
        <v>2003</v>
      </c>
      <c r="C28" s="31" t="s">
        <v>2017</v>
      </c>
      <c r="D28" s="27" t="s">
        <v>2035</v>
      </c>
      <c r="E28" s="31" t="s">
        <v>1950</v>
      </c>
      <c r="F28" s="31">
        <v>220</v>
      </c>
      <c r="G28" s="128">
        <v>1.81</v>
      </c>
      <c r="H28" s="129">
        <f t="shared" si="10"/>
        <v>398.2</v>
      </c>
    </row>
    <row r="29" spans="1:8" ht="38.25" x14ac:dyDescent="0.25">
      <c r="A29" s="30" t="s">
        <v>2004</v>
      </c>
      <c r="B29" s="83" t="s">
        <v>2005</v>
      </c>
      <c r="C29" s="31" t="s">
        <v>2017</v>
      </c>
      <c r="D29" s="27" t="s">
        <v>2036</v>
      </c>
      <c r="E29" s="31" t="s">
        <v>1950</v>
      </c>
      <c r="F29" s="31">
        <v>220</v>
      </c>
      <c r="G29" s="128">
        <v>8.44</v>
      </c>
      <c r="H29" s="129">
        <f t="shared" si="10"/>
        <v>1856.8</v>
      </c>
    </row>
    <row r="30" spans="1:8" ht="38.25" x14ac:dyDescent="0.25">
      <c r="A30" s="30" t="s">
        <v>2006</v>
      </c>
      <c r="B30" s="83" t="s">
        <v>2007</v>
      </c>
      <c r="C30" s="31" t="s">
        <v>2017</v>
      </c>
      <c r="D30" s="27" t="s">
        <v>2037</v>
      </c>
      <c r="E30" s="31" t="s">
        <v>1950</v>
      </c>
      <c r="F30" s="31">
        <v>220</v>
      </c>
      <c r="G30" s="128">
        <v>32.82</v>
      </c>
      <c r="H30" s="129">
        <f t="shared" si="10"/>
        <v>7220.4</v>
      </c>
    </row>
    <row r="31" spans="1:8" ht="38.25" x14ac:dyDescent="0.25">
      <c r="A31" s="30" t="s">
        <v>2008</v>
      </c>
      <c r="B31" s="83" t="s">
        <v>2009</v>
      </c>
      <c r="C31" s="31" t="s">
        <v>2017</v>
      </c>
      <c r="D31" s="27" t="s">
        <v>2038</v>
      </c>
      <c r="E31" s="31" t="s">
        <v>1950</v>
      </c>
      <c r="F31" s="31">
        <v>220</v>
      </c>
      <c r="G31" s="128">
        <v>44.26</v>
      </c>
      <c r="H31" s="129">
        <f t="shared" si="10"/>
        <v>9737.2000000000007</v>
      </c>
    </row>
    <row r="32" spans="1:8" ht="13.5" thickBot="1" x14ac:dyDescent="0.3">
      <c r="A32" s="408" t="s">
        <v>2018</v>
      </c>
      <c r="B32" s="409"/>
      <c r="C32" s="409"/>
      <c r="D32" s="409"/>
      <c r="E32" s="409"/>
      <c r="F32" s="409"/>
      <c r="G32" s="409"/>
      <c r="H32" s="133">
        <f>SUM(H3:H31)</f>
        <v>296998.42000000004</v>
      </c>
    </row>
  </sheetData>
  <mergeCells count="2">
    <mergeCell ref="A32:G32"/>
    <mergeCell ref="A1:H1"/>
  </mergeCells>
  <printOptions horizontalCentered="1"/>
  <pageMargins left="0.55118110236220474" right="0.55118110236220474" top="1.2598425196850394" bottom="0.98425196850393704" header="0" footer="0"/>
  <pageSetup paperSize="9" scale="86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Planilha20">
    <tabColor rgb="FFFF0000"/>
    <pageSetUpPr fitToPage="1"/>
  </sheetPr>
  <dimension ref="A2:J330"/>
  <sheetViews>
    <sheetView view="pageBreakPreview" topLeftCell="A317" zoomScale="85" zoomScaleNormal="100" zoomScaleSheetLayoutView="85" workbookViewId="0">
      <selection activeCell="C343" sqref="C343"/>
    </sheetView>
  </sheetViews>
  <sheetFormatPr defaultColWidth="31.42578125" defaultRowHeight="12.75" x14ac:dyDescent="0.2"/>
  <cols>
    <col min="1" max="1" width="10.28515625" style="39" customWidth="1"/>
    <col min="2" max="2" width="11.28515625" style="39" bestFit="1" customWidth="1"/>
    <col min="3" max="3" width="61.28515625" style="39" customWidth="1"/>
    <col min="4" max="4" width="8.5703125" style="39" bestFit="1" customWidth="1"/>
    <col min="5" max="5" width="11.5703125" style="39" bestFit="1" customWidth="1"/>
    <col min="6" max="6" width="17.5703125" style="39" bestFit="1" customWidth="1"/>
    <col min="7" max="7" width="13.85546875" style="52" bestFit="1" customWidth="1"/>
    <col min="8" max="8" width="16.28515625" style="52" bestFit="1" customWidth="1"/>
    <col min="9" max="9" width="14.42578125" style="39" customWidth="1"/>
    <col min="10" max="10" width="31.42578125" style="40"/>
    <col min="11" max="16384" width="31.42578125" style="39"/>
  </cols>
  <sheetData>
    <row r="2" spans="1:8" ht="38.25" x14ac:dyDescent="0.2">
      <c r="A2" s="37" t="s">
        <v>6</v>
      </c>
      <c r="B2" s="37" t="s">
        <v>2060</v>
      </c>
      <c r="C2" s="37" t="s">
        <v>2061</v>
      </c>
      <c r="D2" s="37" t="s">
        <v>0</v>
      </c>
      <c r="E2" s="37" t="s">
        <v>8</v>
      </c>
      <c r="F2" s="37" t="s">
        <v>2062</v>
      </c>
      <c r="G2" s="38" t="s">
        <v>2063</v>
      </c>
      <c r="H2" s="38" t="s">
        <v>2733</v>
      </c>
    </row>
    <row r="3" spans="1:8" ht="15" customHeight="1" x14ac:dyDescent="0.2">
      <c r="A3" s="413" t="s">
        <v>2064</v>
      </c>
      <c r="B3" s="414"/>
      <c r="C3" s="414"/>
      <c r="D3" s="414"/>
      <c r="E3" s="414"/>
      <c r="F3" s="414"/>
      <c r="G3" s="414"/>
      <c r="H3" s="415"/>
    </row>
    <row r="4" spans="1:8" x14ac:dyDescent="0.2">
      <c r="A4" s="41" t="s">
        <v>2065</v>
      </c>
      <c r="B4" s="41" t="s">
        <v>2066</v>
      </c>
      <c r="C4" s="41" t="s">
        <v>2067</v>
      </c>
      <c r="D4" s="41" t="s">
        <v>1</v>
      </c>
      <c r="E4" s="41">
        <v>96</v>
      </c>
      <c r="F4" s="41">
        <v>1</v>
      </c>
      <c r="G4" s="42">
        <v>31.672499999999999</v>
      </c>
      <c r="H4" s="42">
        <v>3040.56</v>
      </c>
    </row>
    <row r="5" spans="1:8" x14ac:dyDescent="0.2">
      <c r="A5" s="41" t="s">
        <v>2068</v>
      </c>
      <c r="B5" s="41" t="s">
        <v>2066</v>
      </c>
      <c r="C5" s="41" t="s">
        <v>2496</v>
      </c>
      <c r="D5" s="41" t="s">
        <v>1</v>
      </c>
      <c r="E5" s="41">
        <v>192</v>
      </c>
      <c r="F5" s="41">
        <v>1</v>
      </c>
      <c r="G5" s="42">
        <v>26.036666666666665</v>
      </c>
      <c r="H5" s="42">
        <v>4999.04</v>
      </c>
    </row>
    <row r="6" spans="1:8" x14ac:dyDescent="0.2">
      <c r="A6" s="41" t="s">
        <v>2069</v>
      </c>
      <c r="B6" s="41" t="s">
        <v>2066</v>
      </c>
      <c r="C6" s="41" t="s">
        <v>2070</v>
      </c>
      <c r="D6" s="41" t="s">
        <v>1</v>
      </c>
      <c r="E6" s="41">
        <v>192</v>
      </c>
      <c r="F6" s="41">
        <v>1</v>
      </c>
      <c r="G6" s="42">
        <v>36.505000000000003</v>
      </c>
      <c r="H6" s="42">
        <v>7008.9600000000009</v>
      </c>
    </row>
    <row r="7" spans="1:8" x14ac:dyDescent="0.2">
      <c r="A7" s="41" t="s">
        <v>2071</v>
      </c>
      <c r="B7" s="41" t="s">
        <v>2066</v>
      </c>
      <c r="C7" s="41" t="s">
        <v>2072</v>
      </c>
      <c r="D7" s="41" t="s">
        <v>1</v>
      </c>
      <c r="E7" s="41">
        <v>192</v>
      </c>
      <c r="F7" s="41">
        <v>1</v>
      </c>
      <c r="G7" s="42">
        <v>5.1360000000000001</v>
      </c>
      <c r="H7" s="42">
        <v>986.11200000000008</v>
      </c>
    </row>
    <row r="8" spans="1:8" x14ac:dyDescent="0.2">
      <c r="A8" s="424" t="s">
        <v>2073</v>
      </c>
      <c r="B8" s="424"/>
      <c r="C8" s="424"/>
      <c r="D8" s="424"/>
      <c r="E8" s="424"/>
      <c r="F8" s="424"/>
      <c r="G8" s="424"/>
      <c r="H8" s="42">
        <v>16034.672000000002</v>
      </c>
    </row>
    <row r="9" spans="1:8" ht="18.75" customHeight="1" x14ac:dyDescent="0.2">
      <c r="A9" s="425" t="s">
        <v>2074</v>
      </c>
      <c r="B9" s="418"/>
      <c r="C9" s="418"/>
      <c r="D9" s="418"/>
      <c r="E9" s="418"/>
      <c r="F9" s="418"/>
      <c r="G9" s="418"/>
      <c r="H9" s="426"/>
    </row>
    <row r="10" spans="1:8" ht="38.25" x14ac:dyDescent="0.2">
      <c r="A10" s="37" t="s">
        <v>6</v>
      </c>
      <c r="B10" s="37" t="s">
        <v>2060</v>
      </c>
      <c r="C10" s="37" t="s">
        <v>2075</v>
      </c>
      <c r="D10" s="37" t="s">
        <v>0</v>
      </c>
      <c r="E10" s="37" t="s">
        <v>8</v>
      </c>
      <c r="F10" s="37" t="s">
        <v>2062</v>
      </c>
      <c r="G10" s="38" t="s">
        <v>2063</v>
      </c>
      <c r="H10" s="38" t="s">
        <v>2733</v>
      </c>
    </row>
    <row r="11" spans="1:8" ht="18.75" customHeight="1" x14ac:dyDescent="0.2">
      <c r="A11" s="413" t="s">
        <v>2076</v>
      </c>
      <c r="B11" s="414"/>
      <c r="C11" s="414"/>
      <c r="D11" s="414"/>
      <c r="E11" s="414"/>
      <c r="F11" s="414"/>
      <c r="G11" s="414"/>
      <c r="H11" s="415"/>
    </row>
    <row r="12" spans="1:8" x14ac:dyDescent="0.2">
      <c r="A12" s="28" t="s">
        <v>2077</v>
      </c>
      <c r="B12" s="28" t="s">
        <v>2078</v>
      </c>
      <c r="C12" s="43" t="s">
        <v>2079</v>
      </c>
      <c r="D12" s="28" t="s">
        <v>1</v>
      </c>
      <c r="E12" s="28">
        <v>6</v>
      </c>
      <c r="F12" s="28">
        <v>5</v>
      </c>
      <c r="G12" s="42">
        <v>169.92333333333332</v>
      </c>
      <c r="H12" s="42">
        <v>203.90799999999999</v>
      </c>
    </row>
    <row r="13" spans="1:8" x14ac:dyDescent="0.2">
      <c r="A13" s="28" t="s">
        <v>2080</v>
      </c>
      <c r="B13" s="28" t="s">
        <v>2078</v>
      </c>
      <c r="C13" s="43" t="s">
        <v>2081</v>
      </c>
      <c r="D13" s="28" t="s">
        <v>1</v>
      </c>
      <c r="E13" s="28">
        <v>6</v>
      </c>
      <c r="F13" s="28">
        <v>5</v>
      </c>
      <c r="G13" s="42">
        <v>656.07</v>
      </c>
      <c r="H13" s="42">
        <v>787.28399999999999</v>
      </c>
    </row>
    <row r="14" spans="1:8" x14ac:dyDescent="0.2">
      <c r="A14" s="28" t="s">
        <v>2082</v>
      </c>
      <c r="B14" s="28" t="s">
        <v>2078</v>
      </c>
      <c r="C14" s="43" t="s">
        <v>2083</v>
      </c>
      <c r="D14" s="28" t="s">
        <v>1</v>
      </c>
      <c r="E14" s="28">
        <v>11</v>
      </c>
      <c r="F14" s="28">
        <v>2</v>
      </c>
      <c r="G14" s="42">
        <v>57.176666666666669</v>
      </c>
      <c r="H14" s="42">
        <v>314.47166666666669</v>
      </c>
    </row>
    <row r="15" spans="1:8" x14ac:dyDescent="0.2">
      <c r="A15" s="28" t="s">
        <v>2084</v>
      </c>
      <c r="B15" s="28" t="s">
        <v>2078</v>
      </c>
      <c r="C15" s="41" t="s">
        <v>2085</v>
      </c>
      <c r="D15" s="28" t="s">
        <v>1</v>
      </c>
      <c r="E15" s="28">
        <v>11</v>
      </c>
      <c r="F15" s="28">
        <v>10</v>
      </c>
      <c r="G15" s="42">
        <v>324.01727272727271</v>
      </c>
      <c r="H15" s="42">
        <v>356.41899999999998</v>
      </c>
    </row>
    <row r="16" spans="1:8" x14ac:dyDescent="0.2">
      <c r="A16" s="28" t="s">
        <v>2086</v>
      </c>
      <c r="B16" s="28" t="s">
        <v>2078</v>
      </c>
      <c r="C16" s="41" t="s">
        <v>2087</v>
      </c>
      <c r="D16" s="28" t="s">
        <v>1</v>
      </c>
      <c r="E16" s="28">
        <v>11</v>
      </c>
      <c r="F16" s="28">
        <v>1</v>
      </c>
      <c r="G16" s="42">
        <v>15.209999999999999</v>
      </c>
      <c r="H16" s="42">
        <v>167.31</v>
      </c>
    </row>
    <row r="17" spans="1:8" x14ac:dyDescent="0.2">
      <c r="A17" s="28" t="s">
        <v>2088</v>
      </c>
      <c r="B17" s="28" t="s">
        <v>2078</v>
      </c>
      <c r="C17" s="28" t="s">
        <v>2089</v>
      </c>
      <c r="D17" s="28" t="s">
        <v>1</v>
      </c>
      <c r="E17" s="28">
        <v>11</v>
      </c>
      <c r="F17" s="28">
        <v>5</v>
      </c>
      <c r="G17" s="42">
        <v>13.712</v>
      </c>
      <c r="H17" s="42">
        <v>30.166399999999999</v>
      </c>
    </row>
    <row r="18" spans="1:8" x14ac:dyDescent="0.2">
      <c r="A18" s="28" t="s">
        <v>2090</v>
      </c>
      <c r="B18" s="28" t="s">
        <v>2078</v>
      </c>
      <c r="C18" s="28" t="s">
        <v>2091</v>
      </c>
      <c r="D18" s="28" t="s">
        <v>1</v>
      </c>
      <c r="E18" s="28">
        <v>11</v>
      </c>
      <c r="F18" s="28">
        <v>5</v>
      </c>
      <c r="G18" s="42">
        <v>11.909999999999998</v>
      </c>
      <c r="H18" s="42">
        <v>26.201999999999998</v>
      </c>
    </row>
    <row r="19" spans="1:8" x14ac:dyDescent="0.2">
      <c r="A19" s="28" t="s">
        <v>2092</v>
      </c>
      <c r="B19" s="28" t="s">
        <v>2078</v>
      </c>
      <c r="C19" s="28" t="s">
        <v>2093</v>
      </c>
      <c r="D19" s="28" t="s">
        <v>1</v>
      </c>
      <c r="E19" s="28">
        <v>11</v>
      </c>
      <c r="F19" s="28">
        <v>10</v>
      </c>
      <c r="G19" s="42">
        <v>17.538333333333334</v>
      </c>
      <c r="H19" s="42">
        <v>19.292166666666667</v>
      </c>
    </row>
    <row r="20" spans="1:8" x14ac:dyDescent="0.2">
      <c r="A20" s="28" t="s">
        <v>2094</v>
      </c>
      <c r="B20" s="28" t="s">
        <v>2078</v>
      </c>
      <c r="C20" s="28" t="s">
        <v>2095</v>
      </c>
      <c r="D20" s="28" t="s">
        <v>1</v>
      </c>
      <c r="E20" s="28">
        <v>11</v>
      </c>
      <c r="F20" s="28">
        <v>10</v>
      </c>
      <c r="G20" s="42">
        <v>30.023333333333337</v>
      </c>
      <c r="H20" s="42">
        <v>33.025666666666673</v>
      </c>
    </row>
    <row r="21" spans="1:8" x14ac:dyDescent="0.2">
      <c r="A21" s="28" t="s">
        <v>2096</v>
      </c>
      <c r="B21" s="28" t="s">
        <v>2078</v>
      </c>
      <c r="C21" s="28" t="s">
        <v>2097</v>
      </c>
      <c r="D21" s="28" t="s">
        <v>1</v>
      </c>
      <c r="E21" s="28">
        <v>11</v>
      </c>
      <c r="F21" s="28">
        <v>5</v>
      </c>
      <c r="G21" s="42">
        <v>17.30846153846154</v>
      </c>
      <c r="H21" s="42">
        <v>38.078615384615389</v>
      </c>
    </row>
    <row r="22" spans="1:8" x14ac:dyDescent="0.2">
      <c r="A22" s="28" t="s">
        <v>2098</v>
      </c>
      <c r="B22" s="28" t="s">
        <v>2078</v>
      </c>
      <c r="C22" s="28" t="s">
        <v>2099</v>
      </c>
      <c r="D22" s="28" t="s">
        <v>1</v>
      </c>
      <c r="E22" s="28">
        <v>11</v>
      </c>
      <c r="F22" s="28">
        <v>5</v>
      </c>
      <c r="G22" s="42">
        <v>40.75</v>
      </c>
      <c r="H22" s="42">
        <v>89.65</v>
      </c>
    </row>
    <row r="23" spans="1:8" x14ac:dyDescent="0.2">
      <c r="A23" s="28" t="s">
        <v>2100</v>
      </c>
      <c r="B23" s="28" t="s">
        <v>2078</v>
      </c>
      <c r="C23" s="28" t="s">
        <v>2101</v>
      </c>
      <c r="D23" s="28" t="s">
        <v>1</v>
      </c>
      <c r="E23" s="28">
        <v>3</v>
      </c>
      <c r="F23" s="28">
        <v>5</v>
      </c>
      <c r="G23" s="42">
        <v>44.768750000000004</v>
      </c>
      <c r="H23" s="42">
        <v>26.861250000000002</v>
      </c>
    </row>
    <row r="24" spans="1:8" x14ac:dyDescent="0.2">
      <c r="A24" s="28" t="s">
        <v>2102</v>
      </c>
      <c r="B24" s="28" t="s">
        <v>2078</v>
      </c>
      <c r="C24" s="28" t="s">
        <v>2103</v>
      </c>
      <c r="D24" s="28" t="s">
        <v>1</v>
      </c>
      <c r="E24" s="28">
        <v>3</v>
      </c>
      <c r="F24" s="28">
        <v>5</v>
      </c>
      <c r="G24" s="42">
        <v>149.07666666666668</v>
      </c>
      <c r="H24" s="42">
        <v>89.445999999999998</v>
      </c>
    </row>
    <row r="25" spans="1:8" x14ac:dyDescent="0.2">
      <c r="A25" s="28" t="s">
        <v>2104</v>
      </c>
      <c r="B25" s="28" t="s">
        <v>2078</v>
      </c>
      <c r="C25" s="28" t="s">
        <v>2105</v>
      </c>
      <c r="D25" s="28" t="s">
        <v>1</v>
      </c>
      <c r="E25" s="28">
        <v>11</v>
      </c>
      <c r="F25" s="28">
        <v>5</v>
      </c>
      <c r="G25" s="42">
        <v>104.625</v>
      </c>
      <c r="H25" s="42">
        <v>230.17500000000001</v>
      </c>
    </row>
    <row r="26" spans="1:8" x14ac:dyDescent="0.2">
      <c r="A26" s="28" t="s">
        <v>2106</v>
      </c>
      <c r="B26" s="28" t="s">
        <v>2078</v>
      </c>
      <c r="C26" s="28" t="s">
        <v>2107</v>
      </c>
      <c r="D26" s="28" t="s">
        <v>1</v>
      </c>
      <c r="E26" s="28">
        <v>11</v>
      </c>
      <c r="F26" s="28">
        <v>5</v>
      </c>
      <c r="G26" s="42">
        <v>31.558333333333334</v>
      </c>
      <c r="H26" s="42">
        <v>69.428333333333327</v>
      </c>
    </row>
    <row r="27" spans="1:8" x14ac:dyDescent="0.2">
      <c r="A27" s="13" t="s">
        <v>2108</v>
      </c>
      <c r="B27" s="13" t="s">
        <v>2078</v>
      </c>
      <c r="C27" s="13" t="s">
        <v>2109</v>
      </c>
      <c r="D27" s="13" t="s">
        <v>1</v>
      </c>
      <c r="E27" s="13">
        <v>11</v>
      </c>
      <c r="F27" s="13">
        <v>5</v>
      </c>
      <c r="G27" s="23">
        <v>60.4925</v>
      </c>
      <c r="H27" s="42">
        <v>133.08350000000002</v>
      </c>
    </row>
    <row r="28" spans="1:8" x14ac:dyDescent="0.2">
      <c r="A28" s="28" t="s">
        <v>2110</v>
      </c>
      <c r="B28" s="28" t="s">
        <v>2078</v>
      </c>
      <c r="C28" s="28" t="s">
        <v>2111</v>
      </c>
      <c r="D28" s="28" t="s">
        <v>1</v>
      </c>
      <c r="E28" s="28">
        <v>11</v>
      </c>
      <c r="F28" s="28">
        <v>5</v>
      </c>
      <c r="G28" s="42">
        <v>21.217000000000002</v>
      </c>
      <c r="H28" s="42">
        <v>46.677400000000006</v>
      </c>
    </row>
    <row r="29" spans="1:8" x14ac:dyDescent="0.2">
      <c r="A29" s="28" t="s">
        <v>2112</v>
      </c>
      <c r="B29" s="28" t="s">
        <v>2078</v>
      </c>
      <c r="C29" s="28" t="s">
        <v>2113</v>
      </c>
      <c r="D29" s="28" t="s">
        <v>1</v>
      </c>
      <c r="E29" s="28">
        <v>11</v>
      </c>
      <c r="F29" s="28">
        <v>5</v>
      </c>
      <c r="G29" s="42">
        <v>16.606666666666666</v>
      </c>
      <c r="H29" s="42">
        <v>36.534666666666666</v>
      </c>
    </row>
    <row r="30" spans="1:8" x14ac:dyDescent="0.2">
      <c r="A30" s="28" t="s">
        <v>2114</v>
      </c>
      <c r="B30" s="28" t="s">
        <v>2078</v>
      </c>
      <c r="C30" s="28" t="s">
        <v>2115</v>
      </c>
      <c r="D30" s="28" t="s">
        <v>1</v>
      </c>
      <c r="E30" s="28">
        <v>11</v>
      </c>
      <c r="F30" s="28">
        <v>5</v>
      </c>
      <c r="G30" s="42">
        <v>49.113333333333337</v>
      </c>
      <c r="H30" s="42">
        <v>108.04933333333334</v>
      </c>
    </row>
    <row r="31" spans="1:8" x14ac:dyDescent="0.2">
      <c r="A31" s="28" t="s">
        <v>2116</v>
      </c>
      <c r="B31" s="28" t="s">
        <v>2078</v>
      </c>
      <c r="C31" s="28" t="s">
        <v>2117</v>
      </c>
      <c r="D31" s="28" t="s">
        <v>1</v>
      </c>
      <c r="E31" s="28">
        <v>11</v>
      </c>
      <c r="F31" s="28">
        <v>5</v>
      </c>
      <c r="G31" s="42">
        <v>30.349999999999998</v>
      </c>
      <c r="H31" s="42">
        <v>66.77</v>
      </c>
    </row>
    <row r="32" spans="1:8" x14ac:dyDescent="0.2">
      <c r="A32" s="28" t="s">
        <v>2118</v>
      </c>
      <c r="B32" s="28" t="s">
        <v>2078</v>
      </c>
      <c r="C32" s="28" t="s">
        <v>2119</v>
      </c>
      <c r="D32" s="28" t="s">
        <v>1</v>
      </c>
      <c r="E32" s="28">
        <v>11</v>
      </c>
      <c r="F32" s="28">
        <v>5</v>
      </c>
      <c r="G32" s="42">
        <v>106.48375</v>
      </c>
      <c r="H32" s="42">
        <v>234.26425</v>
      </c>
    </row>
    <row r="33" spans="1:8" x14ac:dyDescent="0.2">
      <c r="A33" s="13" t="s">
        <v>2120</v>
      </c>
      <c r="B33" s="13" t="s">
        <v>2078</v>
      </c>
      <c r="C33" s="13" t="s">
        <v>2121</v>
      </c>
      <c r="D33" s="13" t="s">
        <v>1</v>
      </c>
      <c r="E33" s="13">
        <v>11</v>
      </c>
      <c r="F33" s="13">
        <v>5</v>
      </c>
      <c r="G33" s="23">
        <v>142.33333333333334</v>
      </c>
      <c r="H33" s="42">
        <v>313.13333333333333</v>
      </c>
    </row>
    <row r="34" spans="1:8" x14ac:dyDescent="0.2">
      <c r="A34" s="13" t="s">
        <v>2122</v>
      </c>
      <c r="B34" s="13" t="s">
        <v>2078</v>
      </c>
      <c r="C34" s="13" t="s">
        <v>2123</v>
      </c>
      <c r="D34" s="13" t="s">
        <v>1</v>
      </c>
      <c r="E34" s="13">
        <v>11</v>
      </c>
      <c r="F34" s="13">
        <v>5</v>
      </c>
      <c r="G34" s="23">
        <v>41.16</v>
      </c>
      <c r="H34" s="42">
        <v>90.551999999999992</v>
      </c>
    </row>
    <row r="35" spans="1:8" x14ac:dyDescent="0.2">
      <c r="A35" s="28" t="s">
        <v>2124</v>
      </c>
      <c r="B35" s="28" t="s">
        <v>2078</v>
      </c>
      <c r="C35" s="28" t="s">
        <v>2125</v>
      </c>
      <c r="D35" s="28" t="s">
        <v>1</v>
      </c>
      <c r="E35" s="28">
        <v>11</v>
      </c>
      <c r="F35" s="28">
        <v>5</v>
      </c>
      <c r="G35" s="42">
        <v>38.908333333333331</v>
      </c>
      <c r="H35" s="42">
        <v>85.598333333333329</v>
      </c>
    </row>
    <row r="36" spans="1:8" x14ac:dyDescent="0.2">
      <c r="A36" s="13" t="s">
        <v>2126</v>
      </c>
      <c r="B36" s="13" t="s">
        <v>2078</v>
      </c>
      <c r="C36" s="13" t="s">
        <v>2127</v>
      </c>
      <c r="D36" s="13" t="s">
        <v>1</v>
      </c>
      <c r="E36" s="13">
        <v>11</v>
      </c>
      <c r="F36" s="13">
        <v>5</v>
      </c>
      <c r="G36" s="23">
        <v>22.743333333333329</v>
      </c>
      <c r="H36" s="42">
        <v>50.035333333333327</v>
      </c>
    </row>
    <row r="37" spans="1:8" x14ac:dyDescent="0.2">
      <c r="A37" s="13" t="s">
        <v>2128</v>
      </c>
      <c r="B37" s="13" t="s">
        <v>2078</v>
      </c>
      <c r="C37" s="13" t="s">
        <v>2129</v>
      </c>
      <c r="D37" s="13" t="s">
        <v>1</v>
      </c>
      <c r="E37" s="13">
        <v>11</v>
      </c>
      <c r="F37" s="13">
        <v>5</v>
      </c>
      <c r="G37" s="23">
        <v>34.563333333333333</v>
      </c>
      <c r="H37" s="42">
        <v>76.039333333333332</v>
      </c>
    </row>
    <row r="38" spans="1:8" x14ac:dyDescent="0.2">
      <c r="A38" s="28" t="s">
        <v>2130</v>
      </c>
      <c r="B38" s="28" t="s">
        <v>2078</v>
      </c>
      <c r="C38" s="28" t="s">
        <v>2131</v>
      </c>
      <c r="D38" s="28" t="s">
        <v>1</v>
      </c>
      <c r="E38" s="28">
        <v>11</v>
      </c>
      <c r="F38" s="28">
        <v>5</v>
      </c>
      <c r="G38" s="42">
        <v>22.107999999999997</v>
      </c>
      <c r="H38" s="42">
        <v>48.637599999999992</v>
      </c>
    </row>
    <row r="39" spans="1:8" x14ac:dyDescent="0.2">
      <c r="A39" s="28" t="s">
        <v>2132</v>
      </c>
      <c r="B39" s="28" t="s">
        <v>2078</v>
      </c>
      <c r="C39" s="28" t="s">
        <v>2133</v>
      </c>
      <c r="D39" s="28" t="s">
        <v>1</v>
      </c>
      <c r="E39" s="28">
        <v>1</v>
      </c>
      <c r="F39" s="28">
        <v>10</v>
      </c>
      <c r="G39" s="42">
        <v>214.64249999999998</v>
      </c>
      <c r="H39" s="42">
        <v>21.46425</v>
      </c>
    </row>
    <row r="40" spans="1:8" x14ac:dyDescent="0.2">
      <c r="A40" s="13" t="s">
        <v>2134</v>
      </c>
      <c r="B40" s="13" t="s">
        <v>2078</v>
      </c>
      <c r="C40" s="13" t="s">
        <v>2135</v>
      </c>
      <c r="D40" s="13" t="s">
        <v>1</v>
      </c>
      <c r="E40" s="13">
        <v>11</v>
      </c>
      <c r="F40" s="13">
        <v>5</v>
      </c>
      <c r="G40" s="23">
        <v>85.113333333333344</v>
      </c>
      <c r="H40" s="42">
        <v>187.24933333333337</v>
      </c>
    </row>
    <row r="41" spans="1:8" x14ac:dyDescent="0.2">
      <c r="A41" s="28" t="s">
        <v>2136</v>
      </c>
      <c r="B41" s="28" t="s">
        <v>2078</v>
      </c>
      <c r="C41" s="28" t="s">
        <v>2137</v>
      </c>
      <c r="D41" s="28" t="s">
        <v>1</v>
      </c>
      <c r="E41" s="28">
        <v>11</v>
      </c>
      <c r="F41" s="28">
        <v>1</v>
      </c>
      <c r="G41" s="42">
        <v>2.44</v>
      </c>
      <c r="H41" s="42">
        <v>26.84</v>
      </c>
    </row>
    <row r="42" spans="1:8" x14ac:dyDescent="0.2">
      <c r="A42" s="28" t="s">
        <v>2138</v>
      </c>
      <c r="B42" s="28" t="s">
        <v>2078</v>
      </c>
      <c r="C42" s="28" t="s">
        <v>2139</v>
      </c>
      <c r="D42" s="28" t="s">
        <v>1</v>
      </c>
      <c r="E42" s="28">
        <v>11</v>
      </c>
      <c r="F42" s="28">
        <v>1</v>
      </c>
      <c r="G42" s="42">
        <v>4.6744444444444451</v>
      </c>
      <c r="H42" s="42">
        <v>51.418888888888894</v>
      </c>
    </row>
    <row r="43" spans="1:8" x14ac:dyDescent="0.2">
      <c r="A43" s="28" t="s">
        <v>2140</v>
      </c>
      <c r="B43" s="28" t="s">
        <v>2078</v>
      </c>
      <c r="C43" s="28" t="s">
        <v>2141</v>
      </c>
      <c r="D43" s="28" t="s">
        <v>1</v>
      </c>
      <c r="E43" s="28">
        <v>11</v>
      </c>
      <c r="F43" s="28">
        <v>5</v>
      </c>
      <c r="G43" s="42">
        <v>427.83333333333331</v>
      </c>
      <c r="H43" s="42">
        <v>941.23333333333323</v>
      </c>
    </row>
    <row r="44" spans="1:8" x14ac:dyDescent="0.2">
      <c r="A44" s="28" t="s">
        <v>2142</v>
      </c>
      <c r="B44" s="28" t="s">
        <v>2078</v>
      </c>
      <c r="C44" s="28" t="s">
        <v>2143</v>
      </c>
      <c r="D44" s="28" t="s">
        <v>1</v>
      </c>
      <c r="E44" s="28">
        <v>11</v>
      </c>
      <c r="F44" s="28">
        <v>5</v>
      </c>
      <c r="G44" s="42">
        <v>98.504999999999995</v>
      </c>
      <c r="H44" s="42">
        <v>216.71099999999996</v>
      </c>
    </row>
    <row r="45" spans="1:8" x14ac:dyDescent="0.2">
      <c r="A45" s="28" t="s">
        <v>2144</v>
      </c>
      <c r="B45" s="28" t="s">
        <v>2078</v>
      </c>
      <c r="C45" s="28" t="s">
        <v>2145</v>
      </c>
      <c r="D45" s="28" t="s">
        <v>1</v>
      </c>
      <c r="E45" s="28">
        <v>11</v>
      </c>
      <c r="F45" s="28">
        <v>5</v>
      </c>
      <c r="G45" s="42">
        <v>32.53</v>
      </c>
      <c r="H45" s="42">
        <v>71.566000000000003</v>
      </c>
    </row>
    <row r="46" spans="1:8" x14ac:dyDescent="0.2">
      <c r="A46" s="13" t="s">
        <v>2146</v>
      </c>
      <c r="B46" s="13" t="s">
        <v>2078</v>
      </c>
      <c r="C46" s="13" t="s">
        <v>2147</v>
      </c>
      <c r="D46" s="13" t="s">
        <v>1</v>
      </c>
      <c r="E46" s="13">
        <v>1</v>
      </c>
      <c r="F46" s="13">
        <v>10</v>
      </c>
      <c r="G46" s="23">
        <v>3725.376666666667</v>
      </c>
      <c r="H46" s="42">
        <v>372.53766666666672</v>
      </c>
    </row>
    <row r="47" spans="1:8" x14ac:dyDescent="0.2">
      <c r="A47" s="421" t="s">
        <v>2044</v>
      </c>
      <c r="B47" s="419"/>
      <c r="C47" s="419"/>
      <c r="D47" s="419"/>
      <c r="E47" s="419"/>
      <c r="F47" s="419"/>
      <c r="G47" s="427"/>
      <c r="H47" s="23">
        <v>5660.1136542735048</v>
      </c>
    </row>
    <row r="48" spans="1:8" ht="38.25" x14ac:dyDescent="0.2">
      <c r="A48" s="37" t="s">
        <v>6</v>
      </c>
      <c r="B48" s="37" t="s">
        <v>2060</v>
      </c>
      <c r="C48" s="37" t="s">
        <v>2148</v>
      </c>
      <c r="D48" s="37" t="s">
        <v>0</v>
      </c>
      <c r="E48" s="37" t="s">
        <v>8</v>
      </c>
      <c r="F48" s="37" t="s">
        <v>2062</v>
      </c>
      <c r="G48" s="38" t="s">
        <v>2063</v>
      </c>
      <c r="H48" s="38" t="s">
        <v>2733</v>
      </c>
    </row>
    <row r="49" spans="1:8" x14ac:dyDescent="0.2">
      <c r="A49" s="413" t="s">
        <v>2149</v>
      </c>
      <c r="B49" s="414"/>
      <c r="C49" s="414"/>
      <c r="D49" s="414"/>
      <c r="E49" s="414"/>
      <c r="F49" s="414"/>
      <c r="G49" s="414"/>
      <c r="H49" s="415"/>
    </row>
    <row r="50" spans="1:8" x14ac:dyDescent="0.2">
      <c r="A50" s="28" t="s">
        <v>2150</v>
      </c>
      <c r="B50" s="28" t="s">
        <v>2151</v>
      </c>
      <c r="C50" s="28" t="s">
        <v>2152</v>
      </c>
      <c r="D50" s="28" t="s">
        <v>1</v>
      </c>
      <c r="E50" s="28">
        <v>11</v>
      </c>
      <c r="F50" s="28">
        <v>1</v>
      </c>
      <c r="G50" s="42">
        <v>43.787500000000001</v>
      </c>
      <c r="H50" s="42">
        <v>481.66250000000002</v>
      </c>
    </row>
    <row r="51" spans="1:8" x14ac:dyDescent="0.2">
      <c r="A51" s="13" t="s">
        <v>2153</v>
      </c>
      <c r="B51" s="13" t="s">
        <v>2151</v>
      </c>
      <c r="C51" s="13" t="s">
        <v>2154</v>
      </c>
      <c r="D51" s="13" t="s">
        <v>1</v>
      </c>
      <c r="E51" s="13">
        <v>11</v>
      </c>
      <c r="F51" s="13">
        <v>1</v>
      </c>
      <c r="G51" s="23">
        <v>215.49666666666667</v>
      </c>
      <c r="H51" s="23">
        <v>2370.4633333333331</v>
      </c>
    </row>
    <row r="52" spans="1:8" x14ac:dyDescent="0.2">
      <c r="A52" s="28" t="s">
        <v>2155</v>
      </c>
      <c r="B52" s="28" t="s">
        <v>2151</v>
      </c>
      <c r="C52" s="28" t="s">
        <v>2156</v>
      </c>
      <c r="D52" s="28" t="s">
        <v>1</v>
      </c>
      <c r="E52" s="28">
        <v>11</v>
      </c>
      <c r="F52" s="28">
        <v>1</v>
      </c>
      <c r="G52" s="42">
        <v>8.8416666666666668</v>
      </c>
      <c r="H52" s="42">
        <v>97.25833333333334</v>
      </c>
    </row>
    <row r="53" spans="1:8" x14ac:dyDescent="0.2">
      <c r="A53" s="28" t="s">
        <v>2157</v>
      </c>
      <c r="B53" s="28" t="s">
        <v>2151</v>
      </c>
      <c r="C53" s="28" t="s">
        <v>2158</v>
      </c>
      <c r="D53" s="28" t="s">
        <v>1</v>
      </c>
      <c r="E53" s="28">
        <v>11</v>
      </c>
      <c r="F53" s="28">
        <v>1</v>
      </c>
      <c r="G53" s="42">
        <v>27.725714285714286</v>
      </c>
      <c r="H53" s="42">
        <v>304.98285714285714</v>
      </c>
    </row>
    <row r="54" spans="1:8" x14ac:dyDescent="0.2">
      <c r="A54" s="28" t="s">
        <v>2159</v>
      </c>
      <c r="B54" s="28" t="s">
        <v>2151</v>
      </c>
      <c r="C54" s="28" t="s">
        <v>2160</v>
      </c>
      <c r="D54" s="28" t="s">
        <v>1</v>
      </c>
      <c r="E54" s="28">
        <v>11</v>
      </c>
      <c r="F54" s="28">
        <v>1</v>
      </c>
      <c r="G54" s="42">
        <v>1.0074000000000001</v>
      </c>
      <c r="H54" s="42">
        <v>11.0814</v>
      </c>
    </row>
    <row r="55" spans="1:8" x14ac:dyDescent="0.2">
      <c r="A55" s="28" t="s">
        <v>2161</v>
      </c>
      <c r="B55" s="28" t="s">
        <v>2151</v>
      </c>
      <c r="C55" s="28" t="s">
        <v>2162</v>
      </c>
      <c r="D55" s="28" t="s">
        <v>1</v>
      </c>
      <c r="E55" s="28">
        <v>11</v>
      </c>
      <c r="F55" s="28">
        <v>1</v>
      </c>
      <c r="G55" s="42">
        <v>19.571999999999999</v>
      </c>
      <c r="H55" s="42">
        <v>215.292</v>
      </c>
    </row>
    <row r="56" spans="1:8" x14ac:dyDescent="0.2">
      <c r="A56" s="28" t="s">
        <v>2163</v>
      </c>
      <c r="B56" s="28" t="s">
        <v>2151</v>
      </c>
      <c r="C56" s="28" t="s">
        <v>2164</v>
      </c>
      <c r="D56" s="28" t="s">
        <v>1</v>
      </c>
      <c r="E56" s="28">
        <v>11</v>
      </c>
      <c r="F56" s="28">
        <v>1</v>
      </c>
      <c r="G56" s="42">
        <v>4.2766666666666664</v>
      </c>
      <c r="H56" s="42">
        <v>47.043333333333329</v>
      </c>
    </row>
    <row r="57" spans="1:8" x14ac:dyDescent="0.2">
      <c r="A57" s="28" t="s">
        <v>2165</v>
      </c>
      <c r="B57" s="28" t="s">
        <v>2151</v>
      </c>
      <c r="C57" s="28" t="s">
        <v>2166</v>
      </c>
      <c r="D57" s="28" t="s">
        <v>1</v>
      </c>
      <c r="E57" s="28">
        <v>11</v>
      </c>
      <c r="F57" s="28">
        <v>1</v>
      </c>
      <c r="G57" s="42">
        <v>123.91625000000001</v>
      </c>
      <c r="H57" s="42">
        <v>1363.0787500000001</v>
      </c>
    </row>
    <row r="58" spans="1:8" x14ac:dyDescent="0.2">
      <c r="A58" s="428" t="s">
        <v>2167</v>
      </c>
      <c r="B58" s="429"/>
      <c r="C58" s="429"/>
      <c r="D58" s="429"/>
      <c r="E58" s="429"/>
      <c r="F58" s="429"/>
      <c r="G58" s="430"/>
      <c r="H58" s="42">
        <v>10550.976161416364</v>
      </c>
    </row>
    <row r="59" spans="1:8" ht="18.75" customHeight="1" x14ac:dyDescent="0.2">
      <c r="A59" s="417" t="s">
        <v>2168</v>
      </c>
      <c r="B59" s="418"/>
      <c r="C59" s="418"/>
      <c r="D59" s="418"/>
      <c r="E59" s="418"/>
      <c r="F59" s="418"/>
      <c r="G59" s="418"/>
      <c r="H59" s="418"/>
    </row>
    <row r="60" spans="1:8" ht="18.75" customHeight="1" x14ac:dyDescent="0.2">
      <c r="A60" s="413" t="s">
        <v>2169</v>
      </c>
      <c r="B60" s="414"/>
      <c r="C60" s="414"/>
      <c r="D60" s="414"/>
      <c r="E60" s="414"/>
      <c r="F60" s="414"/>
      <c r="G60" s="414"/>
      <c r="H60" s="415"/>
    </row>
    <row r="61" spans="1:8" ht="38.25" x14ac:dyDescent="0.2">
      <c r="A61" s="37" t="s">
        <v>6</v>
      </c>
      <c r="B61" s="37" t="s">
        <v>2060</v>
      </c>
      <c r="C61" s="37" t="s">
        <v>2061</v>
      </c>
      <c r="D61" s="37" t="s">
        <v>0</v>
      </c>
      <c r="E61" s="37" t="s">
        <v>8</v>
      </c>
      <c r="F61" s="37" t="s">
        <v>2062</v>
      </c>
      <c r="G61" s="38" t="s">
        <v>2063</v>
      </c>
      <c r="H61" s="38" t="s">
        <v>2733</v>
      </c>
    </row>
    <row r="62" spans="1:8" x14ac:dyDescent="0.2">
      <c r="A62" s="28" t="s">
        <v>2713</v>
      </c>
      <c r="B62" s="28" t="s">
        <v>2078</v>
      </c>
      <c r="C62" s="43" t="s">
        <v>2079</v>
      </c>
      <c r="D62" s="28" t="s">
        <v>1</v>
      </c>
      <c r="E62" s="28">
        <v>6</v>
      </c>
      <c r="F62" s="28">
        <v>5</v>
      </c>
      <c r="G62" s="42">
        <v>169.92333333333332</v>
      </c>
      <c r="H62" s="42">
        <v>203.90799999999999</v>
      </c>
    </row>
    <row r="63" spans="1:8" x14ac:dyDescent="0.2">
      <c r="A63" s="28" t="s">
        <v>2170</v>
      </c>
      <c r="B63" s="28" t="s">
        <v>2078</v>
      </c>
      <c r="C63" s="43" t="s">
        <v>2081</v>
      </c>
      <c r="D63" s="28" t="s">
        <v>1</v>
      </c>
      <c r="E63" s="28">
        <v>6</v>
      </c>
      <c r="F63" s="28">
        <v>5</v>
      </c>
      <c r="G63" s="42">
        <v>656.07</v>
      </c>
      <c r="H63" s="42">
        <v>787.28399999999999</v>
      </c>
    </row>
    <row r="64" spans="1:8" x14ac:dyDescent="0.2">
      <c r="A64" s="28" t="s">
        <v>2171</v>
      </c>
      <c r="B64" s="28" t="s">
        <v>2078</v>
      </c>
      <c r="C64" s="28" t="s">
        <v>2083</v>
      </c>
      <c r="D64" s="28" t="s">
        <v>1</v>
      </c>
      <c r="E64" s="28">
        <v>23</v>
      </c>
      <c r="F64" s="28">
        <v>2</v>
      </c>
      <c r="G64" s="42">
        <v>57.176666666666669</v>
      </c>
      <c r="H64" s="42">
        <v>657.53166666666675</v>
      </c>
    </row>
    <row r="65" spans="1:8" x14ac:dyDescent="0.2">
      <c r="A65" s="28" t="s">
        <v>2172</v>
      </c>
      <c r="B65" s="28" t="s">
        <v>2078</v>
      </c>
      <c r="C65" s="41" t="s">
        <v>2085</v>
      </c>
      <c r="D65" s="28" t="s">
        <v>1</v>
      </c>
      <c r="E65" s="28">
        <v>23</v>
      </c>
      <c r="F65" s="28">
        <v>10</v>
      </c>
      <c r="G65" s="42">
        <v>324.01727272727271</v>
      </c>
      <c r="H65" s="42">
        <v>745.23972727272724</v>
      </c>
    </row>
    <row r="66" spans="1:8" x14ac:dyDescent="0.2">
      <c r="A66" s="28" t="s">
        <v>2173</v>
      </c>
      <c r="B66" s="28" t="s">
        <v>2078</v>
      </c>
      <c r="C66" s="41" t="s">
        <v>2087</v>
      </c>
      <c r="D66" s="28" t="s">
        <v>1</v>
      </c>
      <c r="E66" s="28">
        <v>23</v>
      </c>
      <c r="F66" s="28">
        <v>5</v>
      </c>
      <c r="G66" s="42">
        <v>15.209999999999999</v>
      </c>
      <c r="H66" s="42">
        <v>69.965999999999994</v>
      </c>
    </row>
    <row r="67" spans="1:8" x14ac:dyDescent="0.2">
      <c r="A67" s="28" t="s">
        <v>2174</v>
      </c>
      <c r="B67" s="28" t="s">
        <v>2078</v>
      </c>
      <c r="C67" s="28" t="s">
        <v>2175</v>
      </c>
      <c r="D67" s="28" t="s">
        <v>1</v>
      </c>
      <c r="E67" s="28">
        <v>23</v>
      </c>
      <c r="F67" s="28">
        <v>5</v>
      </c>
      <c r="G67" s="42">
        <v>210.20125000000002</v>
      </c>
      <c r="H67" s="42">
        <v>966.92575000000011</v>
      </c>
    </row>
    <row r="68" spans="1:8" x14ac:dyDescent="0.2">
      <c r="A68" s="28" t="s">
        <v>2176</v>
      </c>
      <c r="B68" s="28" t="s">
        <v>2078</v>
      </c>
      <c r="C68" s="28" t="s">
        <v>2177</v>
      </c>
      <c r="D68" s="28" t="s">
        <v>1</v>
      </c>
      <c r="E68" s="28">
        <v>1</v>
      </c>
      <c r="F68" s="28">
        <v>5</v>
      </c>
      <c r="G68" s="42">
        <v>354.84999999999997</v>
      </c>
      <c r="H68" s="42">
        <v>70.97</v>
      </c>
    </row>
    <row r="69" spans="1:8" x14ac:dyDescent="0.2">
      <c r="A69" s="28" t="s">
        <v>2178</v>
      </c>
      <c r="B69" s="28" t="s">
        <v>2078</v>
      </c>
      <c r="C69" s="28" t="s">
        <v>2180</v>
      </c>
      <c r="D69" s="28" t="s">
        <v>1</v>
      </c>
      <c r="E69" s="28">
        <v>1</v>
      </c>
      <c r="F69" s="28">
        <v>5</v>
      </c>
      <c r="G69" s="42">
        <v>924.07249999999999</v>
      </c>
      <c r="H69" s="42">
        <v>184.81450000000001</v>
      </c>
    </row>
    <row r="70" spans="1:8" x14ac:dyDescent="0.2">
      <c r="A70" s="28" t="s">
        <v>2179</v>
      </c>
      <c r="B70" s="13" t="s">
        <v>2078</v>
      </c>
      <c r="C70" s="13" t="s">
        <v>2182</v>
      </c>
      <c r="D70" s="13" t="s">
        <v>1</v>
      </c>
      <c r="E70" s="13">
        <v>23</v>
      </c>
      <c r="F70" s="13">
        <v>10</v>
      </c>
      <c r="G70" s="23">
        <v>266.64000000000004</v>
      </c>
      <c r="H70" s="42">
        <v>613.27200000000016</v>
      </c>
    </row>
    <row r="71" spans="1:8" x14ac:dyDescent="0.2">
      <c r="A71" s="28" t="s">
        <v>2181</v>
      </c>
      <c r="B71" s="13" t="s">
        <v>2078</v>
      </c>
      <c r="C71" s="13" t="s">
        <v>2184</v>
      </c>
      <c r="D71" s="13" t="s">
        <v>1</v>
      </c>
      <c r="E71" s="13">
        <v>23</v>
      </c>
      <c r="F71" s="13">
        <v>5</v>
      </c>
      <c r="G71" s="23">
        <v>61.239999999999988</v>
      </c>
      <c r="H71" s="42">
        <v>281.70399999999995</v>
      </c>
    </row>
    <row r="72" spans="1:8" x14ac:dyDescent="0.2">
      <c r="A72" s="28" t="s">
        <v>2183</v>
      </c>
      <c r="B72" s="28" t="s">
        <v>2078</v>
      </c>
      <c r="C72" s="44" t="s">
        <v>2186</v>
      </c>
      <c r="D72" s="28" t="s">
        <v>1</v>
      </c>
      <c r="E72" s="28">
        <v>21</v>
      </c>
      <c r="F72" s="28">
        <v>5</v>
      </c>
      <c r="G72" s="42">
        <v>142.51</v>
      </c>
      <c r="H72" s="42">
        <v>598.54200000000003</v>
      </c>
    </row>
    <row r="73" spans="1:8" x14ac:dyDescent="0.2">
      <c r="A73" s="28" t="s">
        <v>2185</v>
      </c>
      <c r="B73" s="28" t="s">
        <v>2078</v>
      </c>
      <c r="C73" s="28" t="s">
        <v>2188</v>
      </c>
      <c r="D73" s="28" t="s">
        <v>1</v>
      </c>
      <c r="E73" s="28">
        <v>21</v>
      </c>
      <c r="F73" s="28">
        <v>5</v>
      </c>
      <c r="G73" s="42">
        <v>113.80333333333333</v>
      </c>
      <c r="H73" s="42">
        <v>477.97399999999999</v>
      </c>
    </row>
    <row r="74" spans="1:8" x14ac:dyDescent="0.2">
      <c r="A74" s="28" t="s">
        <v>2187</v>
      </c>
      <c r="B74" s="13" t="s">
        <v>2078</v>
      </c>
      <c r="C74" s="13" t="s">
        <v>2190</v>
      </c>
      <c r="D74" s="13" t="s">
        <v>1</v>
      </c>
      <c r="E74" s="13">
        <v>23</v>
      </c>
      <c r="F74" s="13">
        <v>5</v>
      </c>
      <c r="G74" s="23">
        <v>50.763333333333343</v>
      </c>
      <c r="H74" s="42">
        <v>233.51133333333337</v>
      </c>
    </row>
    <row r="75" spans="1:8" x14ac:dyDescent="0.2">
      <c r="A75" s="28" t="s">
        <v>2189</v>
      </c>
      <c r="B75" s="28" t="s">
        <v>2078</v>
      </c>
      <c r="C75" s="28" t="s">
        <v>2192</v>
      </c>
      <c r="D75" s="28" t="s">
        <v>1</v>
      </c>
      <c r="E75" s="28">
        <v>6</v>
      </c>
      <c r="F75" s="28">
        <v>5</v>
      </c>
      <c r="G75" s="42">
        <v>286.74</v>
      </c>
      <c r="H75" s="42">
        <v>344.08800000000002</v>
      </c>
    </row>
    <row r="76" spans="1:8" x14ac:dyDescent="0.2">
      <c r="A76" s="28" t="s">
        <v>2191</v>
      </c>
      <c r="B76" s="13" t="s">
        <v>2078</v>
      </c>
      <c r="C76" s="13" t="s">
        <v>2107</v>
      </c>
      <c r="D76" s="13" t="s">
        <v>1</v>
      </c>
      <c r="E76" s="13">
        <v>23</v>
      </c>
      <c r="F76" s="13">
        <v>5</v>
      </c>
      <c r="G76" s="23">
        <v>31.558333333333334</v>
      </c>
      <c r="H76" s="42">
        <v>145.16833333333335</v>
      </c>
    </row>
    <row r="77" spans="1:8" x14ac:dyDescent="0.2">
      <c r="A77" s="28" t="s">
        <v>2193</v>
      </c>
      <c r="B77" s="28" t="s">
        <v>2078</v>
      </c>
      <c r="C77" s="28" t="s">
        <v>2195</v>
      </c>
      <c r="D77" s="28" t="s">
        <v>1</v>
      </c>
      <c r="E77" s="28">
        <v>23</v>
      </c>
      <c r="F77" s="28">
        <v>5</v>
      </c>
      <c r="G77" s="42">
        <v>18.45</v>
      </c>
      <c r="H77" s="42">
        <v>84.86999999999999</v>
      </c>
    </row>
    <row r="78" spans="1:8" x14ac:dyDescent="0.2">
      <c r="A78" s="28" t="s">
        <v>2194</v>
      </c>
      <c r="B78" s="28" t="s">
        <v>2078</v>
      </c>
      <c r="C78" s="28" t="s">
        <v>2197</v>
      </c>
      <c r="D78" s="28" t="s">
        <v>1</v>
      </c>
      <c r="E78" s="28">
        <v>23</v>
      </c>
      <c r="F78" s="28">
        <v>5</v>
      </c>
      <c r="G78" s="42">
        <v>19.248333333333335</v>
      </c>
      <c r="H78" s="42">
        <v>88.542333333333346</v>
      </c>
    </row>
    <row r="79" spans="1:8" x14ac:dyDescent="0.2">
      <c r="A79" s="28" t="s">
        <v>2196</v>
      </c>
      <c r="B79" s="28" t="s">
        <v>2078</v>
      </c>
      <c r="C79" s="28" t="s">
        <v>2199</v>
      </c>
      <c r="D79" s="28" t="s">
        <v>1</v>
      </c>
      <c r="E79" s="28">
        <v>23</v>
      </c>
      <c r="F79" s="28">
        <v>5</v>
      </c>
      <c r="G79" s="42">
        <v>37.817142857142855</v>
      </c>
      <c r="H79" s="42">
        <v>173.95885714285714</v>
      </c>
    </row>
    <row r="80" spans="1:8" x14ac:dyDescent="0.2">
      <c r="A80" s="28" t="s">
        <v>2198</v>
      </c>
      <c r="B80" s="28" t="s">
        <v>2078</v>
      </c>
      <c r="C80" s="28" t="s">
        <v>2714</v>
      </c>
      <c r="D80" s="28" t="s">
        <v>1</v>
      </c>
      <c r="E80" s="28">
        <v>23</v>
      </c>
      <c r="F80" s="28">
        <v>5</v>
      </c>
      <c r="G80" s="42">
        <v>49.113333333333337</v>
      </c>
      <c r="H80" s="42">
        <v>225.92133333333337</v>
      </c>
    </row>
    <row r="81" spans="1:8" x14ac:dyDescent="0.2">
      <c r="A81" s="28" t="s">
        <v>2200</v>
      </c>
      <c r="B81" s="28" t="s">
        <v>2078</v>
      </c>
      <c r="C81" s="28" t="s">
        <v>2715</v>
      </c>
      <c r="D81" s="28" t="s">
        <v>1</v>
      </c>
      <c r="E81" s="28">
        <v>23</v>
      </c>
      <c r="F81" s="28">
        <v>5</v>
      </c>
      <c r="G81" s="42">
        <v>30.349999999999998</v>
      </c>
      <c r="H81" s="42">
        <v>139.60999999999999</v>
      </c>
    </row>
    <row r="82" spans="1:8" x14ac:dyDescent="0.2">
      <c r="A82" s="28" t="s">
        <v>2201</v>
      </c>
      <c r="B82" s="28" t="s">
        <v>2078</v>
      </c>
      <c r="C82" s="28" t="s">
        <v>2204</v>
      </c>
      <c r="D82" s="28" t="s">
        <v>1</v>
      </c>
      <c r="E82" s="28">
        <v>23</v>
      </c>
      <c r="F82" s="28">
        <v>5</v>
      </c>
      <c r="G82" s="42">
        <v>122.76666666666667</v>
      </c>
      <c r="H82" s="42">
        <v>564.72666666666669</v>
      </c>
    </row>
    <row r="83" spans="1:8" ht="25.5" x14ac:dyDescent="0.2">
      <c r="A83" s="28" t="s">
        <v>2202</v>
      </c>
      <c r="B83" s="28" t="s">
        <v>2078</v>
      </c>
      <c r="C83" s="28" t="s">
        <v>2206</v>
      </c>
      <c r="D83" s="28" t="s">
        <v>1</v>
      </c>
      <c r="E83" s="28">
        <v>21</v>
      </c>
      <c r="F83" s="28">
        <v>5</v>
      </c>
      <c r="G83" s="42">
        <v>39.534999999999997</v>
      </c>
      <c r="H83" s="42">
        <v>166.04699999999997</v>
      </c>
    </row>
    <row r="84" spans="1:8" x14ac:dyDescent="0.2">
      <c r="A84" s="28" t="s">
        <v>2203</v>
      </c>
      <c r="B84" s="28" t="s">
        <v>2078</v>
      </c>
      <c r="C84" s="28" t="s">
        <v>2208</v>
      </c>
      <c r="D84" s="28" t="s">
        <v>1</v>
      </c>
      <c r="E84" s="28">
        <v>23</v>
      </c>
      <c r="F84" s="28">
        <v>5</v>
      </c>
      <c r="G84" s="42">
        <v>33.428333333333335</v>
      </c>
      <c r="H84" s="42">
        <v>153.77033333333333</v>
      </c>
    </row>
    <row r="85" spans="1:8" x14ac:dyDescent="0.2">
      <c r="A85" s="28" t="s">
        <v>2205</v>
      </c>
      <c r="B85" s="13" t="s">
        <v>2078</v>
      </c>
      <c r="C85" s="13" t="s">
        <v>2210</v>
      </c>
      <c r="D85" s="13" t="s">
        <v>1</v>
      </c>
      <c r="E85" s="13">
        <v>1</v>
      </c>
      <c r="F85" s="13">
        <v>5</v>
      </c>
      <c r="G85" s="23">
        <v>672.30333333333328</v>
      </c>
      <c r="H85" s="42">
        <v>134.46066666666667</v>
      </c>
    </row>
    <row r="86" spans="1:8" x14ac:dyDescent="0.2">
      <c r="A86" s="28" t="s">
        <v>2207</v>
      </c>
      <c r="B86" s="13" t="s">
        <v>2078</v>
      </c>
      <c r="C86" s="13" t="s">
        <v>2212</v>
      </c>
      <c r="D86" s="13" t="s">
        <v>1</v>
      </c>
      <c r="E86" s="13">
        <v>1</v>
      </c>
      <c r="F86" s="13">
        <v>5</v>
      </c>
      <c r="G86" s="23">
        <v>200.09</v>
      </c>
      <c r="H86" s="42">
        <v>40.018000000000001</v>
      </c>
    </row>
    <row r="87" spans="1:8" x14ac:dyDescent="0.2">
      <c r="A87" s="28" t="s">
        <v>2209</v>
      </c>
      <c r="B87" s="28" t="s">
        <v>2078</v>
      </c>
      <c r="C87" s="28" t="s">
        <v>2097</v>
      </c>
      <c r="D87" s="28" t="s">
        <v>1</v>
      </c>
      <c r="E87" s="28">
        <v>21</v>
      </c>
      <c r="F87" s="28">
        <v>5</v>
      </c>
      <c r="G87" s="42">
        <v>17.436470588235292</v>
      </c>
      <c r="H87" s="42">
        <v>73.233176470588234</v>
      </c>
    </row>
    <row r="88" spans="1:8" x14ac:dyDescent="0.2">
      <c r="A88" s="28" t="s">
        <v>2211</v>
      </c>
      <c r="B88" s="13" t="s">
        <v>2078</v>
      </c>
      <c r="C88" s="13" t="s">
        <v>2215</v>
      </c>
      <c r="D88" s="13" t="s">
        <v>1</v>
      </c>
      <c r="E88" s="13">
        <v>21</v>
      </c>
      <c r="F88" s="13">
        <v>10</v>
      </c>
      <c r="G88" s="23">
        <v>43.51</v>
      </c>
      <c r="H88" s="42">
        <v>91.370999999999995</v>
      </c>
    </row>
    <row r="89" spans="1:8" x14ac:dyDescent="0.2">
      <c r="A89" s="28" t="s">
        <v>2213</v>
      </c>
      <c r="B89" s="28" t="s">
        <v>2078</v>
      </c>
      <c r="C89" s="28" t="s">
        <v>2217</v>
      </c>
      <c r="D89" s="28" t="s">
        <v>1</v>
      </c>
      <c r="E89" s="28">
        <v>21</v>
      </c>
      <c r="F89" s="28">
        <v>5</v>
      </c>
      <c r="G89" s="42">
        <v>162.80199999999999</v>
      </c>
      <c r="H89" s="42">
        <v>683.76839999999993</v>
      </c>
    </row>
    <row r="90" spans="1:8" x14ac:dyDescent="0.2">
      <c r="A90" s="28" t="s">
        <v>2214</v>
      </c>
      <c r="B90" s="28" t="s">
        <v>2078</v>
      </c>
      <c r="C90" s="28" t="s">
        <v>2143</v>
      </c>
      <c r="D90" s="28" t="s">
        <v>1</v>
      </c>
      <c r="E90" s="28">
        <v>21</v>
      </c>
      <c r="F90" s="28">
        <v>5</v>
      </c>
      <c r="G90" s="42">
        <v>71.914166666666674</v>
      </c>
      <c r="H90" s="42">
        <v>302.03950000000003</v>
      </c>
    </row>
    <row r="91" spans="1:8" x14ac:dyDescent="0.2">
      <c r="A91" s="28" t="s">
        <v>2216</v>
      </c>
      <c r="B91" s="28" t="s">
        <v>2078</v>
      </c>
      <c r="C91" s="28" t="s">
        <v>2220</v>
      </c>
      <c r="D91" s="28" t="s">
        <v>1</v>
      </c>
      <c r="E91" s="28">
        <v>21</v>
      </c>
      <c r="F91" s="28">
        <v>5</v>
      </c>
      <c r="G91" s="42">
        <v>14.568000000000001</v>
      </c>
      <c r="H91" s="42">
        <v>61.185600000000008</v>
      </c>
    </row>
    <row r="92" spans="1:8" x14ac:dyDescent="0.2">
      <c r="A92" s="28" t="s">
        <v>2218</v>
      </c>
      <c r="B92" s="28" t="s">
        <v>2078</v>
      </c>
      <c r="C92" s="28" t="s">
        <v>2222</v>
      </c>
      <c r="D92" s="28" t="s">
        <v>1</v>
      </c>
      <c r="E92" s="28">
        <v>5</v>
      </c>
      <c r="F92" s="28">
        <v>5</v>
      </c>
      <c r="G92" s="42">
        <v>212.18333333333331</v>
      </c>
      <c r="H92" s="42">
        <v>212.18333333333331</v>
      </c>
    </row>
    <row r="93" spans="1:8" x14ac:dyDescent="0.2">
      <c r="A93" s="28" t="s">
        <v>2219</v>
      </c>
      <c r="B93" s="28" t="s">
        <v>2078</v>
      </c>
      <c r="C93" s="28" t="s">
        <v>2224</v>
      </c>
      <c r="D93" s="28" t="s">
        <v>1</v>
      </c>
      <c r="E93" s="28">
        <v>23</v>
      </c>
      <c r="F93" s="28">
        <v>5</v>
      </c>
      <c r="G93" s="42">
        <v>93.936666666666667</v>
      </c>
      <c r="H93" s="42">
        <v>432.10866666666669</v>
      </c>
    </row>
    <row r="94" spans="1:8" x14ac:dyDescent="0.2">
      <c r="A94" s="28" t="s">
        <v>2221</v>
      </c>
      <c r="B94" s="13" t="s">
        <v>2078</v>
      </c>
      <c r="C94" s="13" t="s">
        <v>2135</v>
      </c>
      <c r="D94" s="13" t="s">
        <v>1</v>
      </c>
      <c r="E94" s="13">
        <v>23</v>
      </c>
      <c r="F94" s="13">
        <v>5</v>
      </c>
      <c r="G94" s="23">
        <v>85.113333333333344</v>
      </c>
      <c r="H94" s="42">
        <v>391.52133333333342</v>
      </c>
    </row>
    <row r="95" spans="1:8" x14ac:dyDescent="0.2">
      <c r="A95" s="28" t="s">
        <v>2223</v>
      </c>
      <c r="B95" s="28" t="s">
        <v>2078</v>
      </c>
      <c r="C95" s="28" t="s">
        <v>2145</v>
      </c>
      <c r="D95" s="28" t="s">
        <v>1</v>
      </c>
      <c r="E95" s="28">
        <v>21</v>
      </c>
      <c r="F95" s="28">
        <v>5</v>
      </c>
      <c r="G95" s="42">
        <v>32.53</v>
      </c>
      <c r="H95" s="42">
        <v>136.626</v>
      </c>
    </row>
    <row r="96" spans="1:8" x14ac:dyDescent="0.2">
      <c r="A96" s="422" t="s">
        <v>2044</v>
      </c>
      <c r="B96" s="423"/>
      <c r="C96" s="423"/>
      <c r="D96" s="423"/>
      <c r="E96" s="423"/>
      <c r="F96" s="423"/>
      <c r="G96" s="431"/>
      <c r="H96" s="42">
        <v>10536.861510886174</v>
      </c>
    </row>
    <row r="97" spans="1:8" ht="38.25" x14ac:dyDescent="0.2">
      <c r="A97" s="37" t="s">
        <v>6</v>
      </c>
      <c r="B97" s="37" t="s">
        <v>2060</v>
      </c>
      <c r="C97" s="37" t="s">
        <v>2148</v>
      </c>
      <c r="D97" s="37" t="s">
        <v>0</v>
      </c>
      <c r="E97" s="37" t="s">
        <v>8</v>
      </c>
      <c r="F97" s="37" t="s">
        <v>2062</v>
      </c>
      <c r="G97" s="38" t="s">
        <v>2063</v>
      </c>
      <c r="H97" s="38" t="s">
        <v>2733</v>
      </c>
    </row>
    <row r="98" spans="1:8" x14ac:dyDescent="0.2">
      <c r="A98" s="413" t="s">
        <v>2225</v>
      </c>
      <c r="B98" s="414"/>
      <c r="C98" s="414"/>
      <c r="D98" s="414"/>
      <c r="E98" s="414"/>
      <c r="F98" s="414"/>
      <c r="G98" s="414"/>
      <c r="H98" s="415"/>
    </row>
    <row r="99" spans="1:8" x14ac:dyDescent="0.2">
      <c r="A99" s="28" t="s">
        <v>2226</v>
      </c>
      <c r="B99" s="28" t="s">
        <v>2151</v>
      </c>
      <c r="C99" s="28" t="s">
        <v>2227</v>
      </c>
      <c r="D99" s="28" t="s">
        <v>1</v>
      </c>
      <c r="E99" s="28">
        <v>23</v>
      </c>
      <c r="F99" s="28">
        <v>1</v>
      </c>
      <c r="G99" s="42">
        <v>28.84090909090909</v>
      </c>
      <c r="H99" s="42">
        <v>663.34090909090912</v>
      </c>
    </row>
    <row r="100" spans="1:8" x14ac:dyDescent="0.2">
      <c r="A100" s="13" t="s">
        <v>2228</v>
      </c>
      <c r="B100" s="13" t="s">
        <v>2151</v>
      </c>
      <c r="C100" s="13" t="s">
        <v>2156</v>
      </c>
      <c r="D100" s="13" t="s">
        <v>1</v>
      </c>
      <c r="E100" s="13">
        <v>23</v>
      </c>
      <c r="F100" s="13">
        <v>1</v>
      </c>
      <c r="G100" s="23">
        <v>8.8416666666666668</v>
      </c>
      <c r="H100" s="42">
        <v>203.35833333333335</v>
      </c>
    </row>
    <row r="101" spans="1:8" ht="15.75" customHeight="1" x14ac:dyDescent="0.2">
      <c r="A101" s="13" t="s">
        <v>2229</v>
      </c>
      <c r="B101" s="13" t="s">
        <v>2151</v>
      </c>
      <c r="C101" s="13" t="s">
        <v>2160</v>
      </c>
      <c r="D101" s="13" t="s">
        <v>1</v>
      </c>
      <c r="E101" s="13">
        <v>23</v>
      </c>
      <c r="F101" s="13">
        <v>1</v>
      </c>
      <c r="G101" s="23">
        <v>1.0074000000000001</v>
      </c>
      <c r="H101" s="42">
        <v>23.170200000000001</v>
      </c>
    </row>
    <row r="102" spans="1:8" x14ac:dyDescent="0.2">
      <c r="A102" s="13" t="s">
        <v>2230</v>
      </c>
      <c r="B102" s="13" t="s">
        <v>2151</v>
      </c>
      <c r="C102" s="13" t="s">
        <v>2162</v>
      </c>
      <c r="D102" s="13" t="s">
        <v>1</v>
      </c>
      <c r="E102" s="13">
        <v>23</v>
      </c>
      <c r="F102" s="13">
        <v>1</v>
      </c>
      <c r="G102" s="23">
        <v>19.571999999999999</v>
      </c>
      <c r="H102" s="42">
        <v>450.15600000000001</v>
      </c>
    </row>
    <row r="103" spans="1:8" x14ac:dyDescent="0.2">
      <c r="A103" s="28" t="s">
        <v>2231</v>
      </c>
      <c r="B103" s="28" t="s">
        <v>2151</v>
      </c>
      <c r="C103" s="28" t="s">
        <v>2232</v>
      </c>
      <c r="D103" s="28" t="s">
        <v>1</v>
      </c>
      <c r="E103" s="28">
        <v>23</v>
      </c>
      <c r="F103" s="28">
        <v>1</v>
      </c>
      <c r="G103" s="42">
        <v>335.57400000000001</v>
      </c>
      <c r="H103" s="42">
        <v>7718.2020000000002</v>
      </c>
    </row>
    <row r="104" spans="1:8" x14ac:dyDescent="0.2">
      <c r="A104" s="13" t="s">
        <v>2233</v>
      </c>
      <c r="B104" s="13" t="s">
        <v>2151</v>
      </c>
      <c r="C104" s="13" t="s">
        <v>2234</v>
      </c>
      <c r="D104" s="13" t="s">
        <v>1</v>
      </c>
      <c r="E104" s="13">
        <v>6</v>
      </c>
      <c r="F104" s="13">
        <v>1</v>
      </c>
      <c r="G104" s="23">
        <v>174.05500000000001</v>
      </c>
      <c r="H104" s="42">
        <v>1044.33</v>
      </c>
    </row>
    <row r="105" spans="1:8" x14ac:dyDescent="0.2">
      <c r="A105" s="13" t="s">
        <v>2235</v>
      </c>
      <c r="B105" s="13" t="s">
        <v>2151</v>
      </c>
      <c r="C105" s="13" t="s">
        <v>2166</v>
      </c>
      <c r="D105" s="13" t="s">
        <v>1</v>
      </c>
      <c r="E105" s="13">
        <v>23</v>
      </c>
      <c r="F105" s="13">
        <v>1</v>
      </c>
      <c r="G105" s="23">
        <v>123.91625000000001</v>
      </c>
      <c r="H105" s="42">
        <v>2850.07375</v>
      </c>
    </row>
    <row r="106" spans="1:8" x14ac:dyDescent="0.2">
      <c r="A106" s="420" t="s">
        <v>2044</v>
      </c>
      <c r="B106" s="420"/>
      <c r="C106" s="420"/>
      <c r="D106" s="420"/>
      <c r="E106" s="420"/>
      <c r="F106" s="420"/>
      <c r="G106" s="420"/>
      <c r="H106" s="42">
        <v>12952.631192424242</v>
      </c>
    </row>
    <row r="107" spans="1:8" ht="18.75" customHeight="1" x14ac:dyDescent="0.2">
      <c r="A107" s="417" t="s">
        <v>2236</v>
      </c>
      <c r="B107" s="418"/>
      <c r="C107" s="418"/>
      <c r="D107" s="418"/>
      <c r="E107" s="418"/>
      <c r="F107" s="418"/>
      <c r="G107" s="418"/>
      <c r="H107" s="418"/>
    </row>
    <row r="108" spans="1:8" ht="18.75" customHeight="1" x14ac:dyDescent="0.2">
      <c r="A108" s="413" t="s">
        <v>2237</v>
      </c>
      <c r="B108" s="414"/>
      <c r="C108" s="414"/>
      <c r="D108" s="414"/>
      <c r="E108" s="414"/>
      <c r="F108" s="414"/>
      <c r="G108" s="414"/>
      <c r="H108" s="415"/>
    </row>
    <row r="109" spans="1:8" ht="38.25" x14ac:dyDescent="0.2">
      <c r="A109" s="37" t="s">
        <v>6</v>
      </c>
      <c r="B109" s="37" t="s">
        <v>2060</v>
      </c>
      <c r="C109" s="37" t="s">
        <v>2061</v>
      </c>
      <c r="D109" s="37" t="s">
        <v>0</v>
      </c>
      <c r="E109" s="37" t="s">
        <v>8</v>
      </c>
      <c r="F109" s="37" t="s">
        <v>2062</v>
      </c>
      <c r="G109" s="38" t="s">
        <v>2063</v>
      </c>
      <c r="H109" s="38" t="s">
        <v>2733</v>
      </c>
    </row>
    <row r="110" spans="1:8" x14ac:dyDescent="0.2">
      <c r="A110" s="28" t="s">
        <v>2238</v>
      </c>
      <c r="B110" s="28" t="s">
        <v>2078</v>
      </c>
      <c r="C110" s="28" t="s">
        <v>2239</v>
      </c>
      <c r="D110" s="28" t="s">
        <v>1</v>
      </c>
      <c r="E110" s="45">
        <v>6</v>
      </c>
      <c r="F110" s="28">
        <v>5</v>
      </c>
      <c r="G110" s="42">
        <v>297.20333333333332</v>
      </c>
      <c r="H110" s="42">
        <v>356.64399999999995</v>
      </c>
    </row>
    <row r="111" spans="1:8" x14ac:dyDescent="0.2">
      <c r="A111" s="28" t="s">
        <v>2240</v>
      </c>
      <c r="B111" s="28" t="s">
        <v>2078</v>
      </c>
      <c r="C111" s="43" t="s">
        <v>2081</v>
      </c>
      <c r="D111" s="28" t="s">
        <v>1</v>
      </c>
      <c r="E111" s="45">
        <v>6</v>
      </c>
      <c r="F111" s="28">
        <v>5</v>
      </c>
      <c r="G111" s="42">
        <v>656.07</v>
      </c>
      <c r="H111" s="42">
        <v>787.28399999999999</v>
      </c>
    </row>
    <row r="112" spans="1:8" x14ac:dyDescent="0.2">
      <c r="A112" s="13" t="s">
        <v>2241</v>
      </c>
      <c r="B112" s="13" t="s">
        <v>2078</v>
      </c>
      <c r="C112" s="13" t="s">
        <v>2083</v>
      </c>
      <c r="D112" s="13" t="s">
        <v>1</v>
      </c>
      <c r="E112" s="46">
        <v>6</v>
      </c>
      <c r="F112" s="13">
        <v>2</v>
      </c>
      <c r="G112" s="23">
        <v>57.176666666666669</v>
      </c>
      <c r="H112" s="42">
        <v>171.53</v>
      </c>
    </row>
    <row r="113" spans="1:8" x14ac:dyDescent="0.2">
      <c r="A113" s="13" t="s">
        <v>2242</v>
      </c>
      <c r="B113" s="13" t="s">
        <v>2078</v>
      </c>
      <c r="C113" s="13" t="s">
        <v>2085</v>
      </c>
      <c r="D113" s="13" t="s">
        <v>1</v>
      </c>
      <c r="E113" s="46">
        <v>6</v>
      </c>
      <c r="F113" s="13">
        <v>10</v>
      </c>
      <c r="G113" s="23">
        <v>324.01727272727271</v>
      </c>
      <c r="H113" s="42">
        <v>194.41036363636363</v>
      </c>
    </row>
    <row r="114" spans="1:8" x14ac:dyDescent="0.2">
      <c r="A114" s="13" t="s">
        <v>2243</v>
      </c>
      <c r="B114" s="13" t="s">
        <v>2078</v>
      </c>
      <c r="C114" s="13" t="s">
        <v>2244</v>
      </c>
      <c r="D114" s="13" t="s">
        <v>1</v>
      </c>
      <c r="E114" s="46">
        <v>2</v>
      </c>
      <c r="F114" s="13">
        <v>10</v>
      </c>
      <c r="G114" s="23">
        <v>1177.7133333333334</v>
      </c>
      <c r="H114" s="42">
        <v>235.54266666666666</v>
      </c>
    </row>
    <row r="115" spans="1:8" ht="16.5" customHeight="1" x14ac:dyDescent="0.2">
      <c r="A115" s="13" t="s">
        <v>2245</v>
      </c>
      <c r="B115" s="13" t="s">
        <v>2078</v>
      </c>
      <c r="C115" s="13" t="s">
        <v>2246</v>
      </c>
      <c r="D115" s="13" t="s">
        <v>1</v>
      </c>
      <c r="E115" s="46">
        <v>2</v>
      </c>
      <c r="F115" s="13">
        <v>10</v>
      </c>
      <c r="G115" s="23">
        <v>830.17000000000007</v>
      </c>
      <c r="H115" s="42">
        <v>166.03400000000002</v>
      </c>
    </row>
    <row r="116" spans="1:8" x14ac:dyDescent="0.2">
      <c r="A116" s="13" t="s">
        <v>2247</v>
      </c>
      <c r="B116" s="13" t="s">
        <v>2078</v>
      </c>
      <c r="C116" s="13" t="s">
        <v>2248</v>
      </c>
      <c r="D116" s="13" t="s">
        <v>1</v>
      </c>
      <c r="E116" s="46">
        <v>2</v>
      </c>
      <c r="F116" s="13">
        <v>5</v>
      </c>
      <c r="G116" s="23">
        <v>15.209999999999999</v>
      </c>
      <c r="H116" s="42">
        <v>6.0839999999999996</v>
      </c>
    </row>
    <row r="117" spans="1:8" x14ac:dyDescent="0.2">
      <c r="A117" s="13" t="s">
        <v>2249</v>
      </c>
      <c r="B117" s="13" t="s">
        <v>2078</v>
      </c>
      <c r="C117" s="13" t="s">
        <v>2250</v>
      </c>
      <c r="D117" s="13" t="s">
        <v>1</v>
      </c>
      <c r="E117" s="13">
        <v>2</v>
      </c>
      <c r="F117" s="13">
        <v>5</v>
      </c>
      <c r="G117" s="23">
        <v>105.19666666666666</v>
      </c>
      <c r="H117" s="42">
        <v>42.078666666666663</v>
      </c>
    </row>
    <row r="118" spans="1:8" x14ac:dyDescent="0.2">
      <c r="A118" s="28" t="s">
        <v>2251</v>
      </c>
      <c r="B118" s="28" t="s">
        <v>2078</v>
      </c>
      <c r="C118" s="28" t="s">
        <v>2252</v>
      </c>
      <c r="D118" s="28" t="s">
        <v>1</v>
      </c>
      <c r="E118" s="28">
        <v>4</v>
      </c>
      <c r="F118" s="28">
        <v>5</v>
      </c>
      <c r="G118" s="42">
        <v>2.0866666666666664</v>
      </c>
      <c r="H118" s="42">
        <v>1.6693333333333331</v>
      </c>
    </row>
    <row r="119" spans="1:8" x14ac:dyDescent="0.2">
      <c r="A119" s="28" t="s">
        <v>2253</v>
      </c>
      <c r="B119" s="28" t="s">
        <v>2078</v>
      </c>
      <c r="C119" s="28" t="s">
        <v>2717</v>
      </c>
      <c r="D119" s="28" t="s">
        <v>1</v>
      </c>
      <c r="E119" s="28">
        <v>2</v>
      </c>
      <c r="F119" s="28">
        <v>5</v>
      </c>
      <c r="G119" s="42">
        <v>104.63333333333333</v>
      </c>
      <c r="H119" s="42">
        <v>41.853333333333332</v>
      </c>
    </row>
    <row r="120" spans="1:8" x14ac:dyDescent="0.2">
      <c r="A120" s="28" t="s">
        <v>2254</v>
      </c>
      <c r="B120" s="28" t="s">
        <v>2078</v>
      </c>
      <c r="C120" s="28" t="s">
        <v>2255</v>
      </c>
      <c r="D120" s="28" t="s">
        <v>1</v>
      </c>
      <c r="E120" s="28">
        <v>6</v>
      </c>
      <c r="F120" s="28">
        <v>5</v>
      </c>
      <c r="G120" s="42">
        <v>8.5952631578947365</v>
      </c>
      <c r="H120" s="42">
        <v>10.314315789473685</v>
      </c>
    </row>
    <row r="121" spans="1:8" x14ac:dyDescent="0.2">
      <c r="A121" s="13" t="s">
        <v>2256</v>
      </c>
      <c r="B121" s="13" t="s">
        <v>2078</v>
      </c>
      <c r="C121" s="13" t="s">
        <v>2127</v>
      </c>
      <c r="D121" s="13" t="s">
        <v>1</v>
      </c>
      <c r="E121" s="13">
        <v>6</v>
      </c>
      <c r="F121" s="13">
        <v>5</v>
      </c>
      <c r="G121" s="23">
        <v>22.743333333333329</v>
      </c>
      <c r="H121" s="42">
        <v>27.291999999999994</v>
      </c>
    </row>
    <row r="122" spans="1:8" x14ac:dyDescent="0.2">
      <c r="A122" s="28" t="s">
        <v>2257</v>
      </c>
      <c r="B122" s="28" t="s">
        <v>2078</v>
      </c>
      <c r="C122" s="28" t="s">
        <v>2258</v>
      </c>
      <c r="D122" s="28" t="s">
        <v>1</v>
      </c>
      <c r="E122" s="28">
        <v>2</v>
      </c>
      <c r="F122" s="28">
        <v>10</v>
      </c>
      <c r="G122" s="42">
        <v>193.5575</v>
      </c>
      <c r="H122" s="42">
        <v>38.711500000000001</v>
      </c>
    </row>
    <row r="123" spans="1:8" x14ac:dyDescent="0.2">
      <c r="A123" s="28" t="s">
        <v>2259</v>
      </c>
      <c r="B123" s="28" t="s">
        <v>2078</v>
      </c>
      <c r="C123" s="28" t="s">
        <v>2260</v>
      </c>
      <c r="D123" s="28" t="s">
        <v>1</v>
      </c>
      <c r="E123" s="28">
        <v>2</v>
      </c>
      <c r="F123" s="28">
        <v>10</v>
      </c>
      <c r="G123" s="42">
        <v>813.64333333333332</v>
      </c>
      <c r="H123" s="42">
        <v>162.72866666666667</v>
      </c>
    </row>
    <row r="124" spans="1:8" x14ac:dyDescent="0.2">
      <c r="A124" s="28" t="s">
        <v>2261</v>
      </c>
      <c r="B124" s="28" t="s">
        <v>2078</v>
      </c>
      <c r="C124" s="28" t="s">
        <v>2262</v>
      </c>
      <c r="D124" s="28" t="s">
        <v>1</v>
      </c>
      <c r="E124" s="28">
        <v>2</v>
      </c>
      <c r="F124" s="28">
        <v>10</v>
      </c>
      <c r="G124" s="42">
        <v>1254.7133333333334</v>
      </c>
      <c r="H124" s="42">
        <v>250.94266666666667</v>
      </c>
    </row>
    <row r="125" spans="1:8" x14ac:dyDescent="0.2">
      <c r="A125" s="28" t="s">
        <v>2263</v>
      </c>
      <c r="B125" s="28" t="s">
        <v>2078</v>
      </c>
      <c r="C125" s="28" t="s">
        <v>2264</v>
      </c>
      <c r="D125" s="28" t="s">
        <v>1</v>
      </c>
      <c r="E125" s="28">
        <v>4</v>
      </c>
      <c r="F125" s="28">
        <v>5</v>
      </c>
      <c r="G125" s="42">
        <v>60.7</v>
      </c>
      <c r="H125" s="42">
        <v>48.56</v>
      </c>
    </row>
    <row r="126" spans="1:8" x14ac:dyDescent="0.2">
      <c r="A126" s="28" t="s">
        <v>2265</v>
      </c>
      <c r="B126" s="28" t="s">
        <v>2078</v>
      </c>
      <c r="C126" s="28" t="s">
        <v>2498</v>
      </c>
      <c r="D126" s="28" t="s">
        <v>1</v>
      </c>
      <c r="E126" s="28">
        <v>6</v>
      </c>
      <c r="F126" s="28">
        <v>1</v>
      </c>
      <c r="G126" s="42">
        <v>11.903333333333331</v>
      </c>
      <c r="H126" s="42">
        <v>71.419999999999987</v>
      </c>
    </row>
    <row r="127" spans="1:8" x14ac:dyDescent="0.2">
      <c r="A127" s="28" t="s">
        <v>2266</v>
      </c>
      <c r="B127" s="28" t="s">
        <v>2078</v>
      </c>
      <c r="C127" s="28" t="s">
        <v>2267</v>
      </c>
      <c r="D127" s="28" t="s">
        <v>1</v>
      </c>
      <c r="E127" s="28">
        <v>4</v>
      </c>
      <c r="F127" s="28">
        <v>5</v>
      </c>
      <c r="G127" s="42">
        <v>36.58</v>
      </c>
      <c r="H127" s="42">
        <v>29.263999999999999</v>
      </c>
    </row>
    <row r="128" spans="1:8" x14ac:dyDescent="0.2">
      <c r="A128" s="28" t="s">
        <v>2268</v>
      </c>
      <c r="B128" s="28" t="s">
        <v>2078</v>
      </c>
      <c r="C128" s="28" t="s">
        <v>2499</v>
      </c>
      <c r="D128" s="28" t="s">
        <v>1</v>
      </c>
      <c r="E128" s="28">
        <v>4</v>
      </c>
      <c r="F128" s="28">
        <v>5</v>
      </c>
      <c r="G128" s="42">
        <v>5.2866666666666662</v>
      </c>
      <c r="H128" s="42">
        <v>4.2293333333333329</v>
      </c>
    </row>
    <row r="129" spans="1:8" x14ac:dyDescent="0.2">
      <c r="A129" s="28" t="s">
        <v>2269</v>
      </c>
      <c r="B129" s="28" t="s">
        <v>2078</v>
      </c>
      <c r="C129" s="28" t="s">
        <v>2500</v>
      </c>
      <c r="D129" s="28" t="s">
        <v>1</v>
      </c>
      <c r="E129" s="28">
        <v>4</v>
      </c>
      <c r="F129" s="28">
        <v>5</v>
      </c>
      <c r="G129" s="42">
        <v>2.25</v>
      </c>
      <c r="H129" s="42">
        <v>1.8</v>
      </c>
    </row>
    <row r="130" spans="1:8" x14ac:dyDescent="0.2">
      <c r="A130" s="28" t="s">
        <v>2270</v>
      </c>
      <c r="B130" s="28" t="s">
        <v>2078</v>
      </c>
      <c r="C130" s="28" t="s">
        <v>2271</v>
      </c>
      <c r="D130" s="28" t="s">
        <v>1</v>
      </c>
      <c r="E130" s="28">
        <v>4</v>
      </c>
      <c r="F130" s="28">
        <v>5</v>
      </c>
      <c r="G130" s="42">
        <v>1.3788235294117648</v>
      </c>
      <c r="H130" s="42">
        <v>1.1030588235294119</v>
      </c>
    </row>
    <row r="131" spans="1:8" x14ac:dyDescent="0.2">
      <c r="A131" s="28" t="s">
        <v>2272</v>
      </c>
      <c r="B131" s="28" t="s">
        <v>2078</v>
      </c>
      <c r="C131" s="28" t="s">
        <v>2273</v>
      </c>
      <c r="D131" s="28" t="s">
        <v>1</v>
      </c>
      <c r="E131" s="28">
        <v>4</v>
      </c>
      <c r="F131" s="28">
        <v>5</v>
      </c>
      <c r="G131" s="42">
        <v>4.629130434782609</v>
      </c>
      <c r="H131" s="42">
        <v>3.7033043478260872</v>
      </c>
    </row>
    <row r="132" spans="1:8" x14ac:dyDescent="0.2">
      <c r="A132" s="28" t="s">
        <v>2274</v>
      </c>
      <c r="B132" s="28" t="s">
        <v>2078</v>
      </c>
      <c r="C132" s="28" t="s">
        <v>2502</v>
      </c>
      <c r="D132" s="28" t="s">
        <v>1</v>
      </c>
      <c r="E132" s="28">
        <v>4</v>
      </c>
      <c r="F132" s="28">
        <v>5</v>
      </c>
      <c r="G132" s="42">
        <v>3.246</v>
      </c>
      <c r="H132" s="42">
        <v>2.5968</v>
      </c>
    </row>
    <row r="133" spans="1:8" x14ac:dyDescent="0.2">
      <c r="A133" s="28" t="s">
        <v>2275</v>
      </c>
      <c r="B133" s="28" t="s">
        <v>2078</v>
      </c>
      <c r="C133" s="28" t="s">
        <v>2501</v>
      </c>
      <c r="D133" s="28" t="s">
        <v>1</v>
      </c>
      <c r="E133" s="28">
        <v>4</v>
      </c>
      <c r="F133" s="28">
        <v>5</v>
      </c>
      <c r="G133" s="42">
        <v>2.4476923076923076</v>
      </c>
      <c r="H133" s="42">
        <v>1.9581538461538461</v>
      </c>
    </row>
    <row r="134" spans="1:8" x14ac:dyDescent="0.2">
      <c r="A134" s="28" t="s">
        <v>2276</v>
      </c>
      <c r="B134" s="28" t="s">
        <v>2078</v>
      </c>
      <c r="C134" s="28" t="s">
        <v>2503</v>
      </c>
      <c r="D134" s="28" t="s">
        <v>1</v>
      </c>
      <c r="E134" s="28">
        <v>4</v>
      </c>
      <c r="F134" s="28">
        <v>5</v>
      </c>
      <c r="G134" s="42">
        <v>2.0620000000000003</v>
      </c>
      <c r="H134" s="42">
        <v>1.6496000000000002</v>
      </c>
    </row>
    <row r="135" spans="1:8" x14ac:dyDescent="0.2">
      <c r="A135" s="13" t="s">
        <v>2277</v>
      </c>
      <c r="B135" s="13" t="s">
        <v>2078</v>
      </c>
      <c r="C135" s="13" t="s">
        <v>2278</v>
      </c>
      <c r="D135" s="13" t="s">
        <v>1</v>
      </c>
      <c r="E135" s="13">
        <v>2</v>
      </c>
      <c r="F135" s="13">
        <v>5</v>
      </c>
      <c r="G135" s="23">
        <v>50.053333333333335</v>
      </c>
      <c r="H135" s="42">
        <v>20.021333333333335</v>
      </c>
    </row>
    <row r="136" spans="1:8" x14ac:dyDescent="0.2">
      <c r="A136" s="13" t="s">
        <v>2279</v>
      </c>
      <c r="B136" s="13" t="s">
        <v>2078</v>
      </c>
      <c r="C136" s="13" t="s">
        <v>2280</v>
      </c>
      <c r="D136" s="13" t="s">
        <v>1</v>
      </c>
      <c r="E136" s="13">
        <v>2</v>
      </c>
      <c r="F136" s="13">
        <v>5</v>
      </c>
      <c r="G136" s="23">
        <v>43.5</v>
      </c>
      <c r="H136" s="42">
        <v>17.399999999999999</v>
      </c>
    </row>
    <row r="137" spans="1:8" x14ac:dyDescent="0.2">
      <c r="A137" s="28" t="s">
        <v>2281</v>
      </c>
      <c r="B137" s="28" t="s">
        <v>2078</v>
      </c>
      <c r="C137" s="28" t="s">
        <v>2504</v>
      </c>
      <c r="D137" s="28" t="s">
        <v>1</v>
      </c>
      <c r="E137" s="28">
        <v>2</v>
      </c>
      <c r="F137" s="28">
        <v>5</v>
      </c>
      <c r="G137" s="42">
        <v>17.393333333333334</v>
      </c>
      <c r="H137" s="42">
        <v>6.9573333333333336</v>
      </c>
    </row>
    <row r="138" spans="1:8" x14ac:dyDescent="0.2">
      <c r="A138" s="13" t="s">
        <v>2282</v>
      </c>
      <c r="B138" s="13" t="s">
        <v>2078</v>
      </c>
      <c r="C138" s="13" t="s">
        <v>2283</v>
      </c>
      <c r="D138" s="13" t="s">
        <v>1</v>
      </c>
      <c r="E138" s="13">
        <v>2</v>
      </c>
      <c r="F138" s="13">
        <v>5</v>
      </c>
      <c r="G138" s="23">
        <v>111.98333333333333</v>
      </c>
      <c r="H138" s="42">
        <v>44.793333333333337</v>
      </c>
    </row>
    <row r="139" spans="1:8" x14ac:dyDescent="0.2">
      <c r="A139" s="13" t="s">
        <v>2284</v>
      </c>
      <c r="B139" s="13" t="s">
        <v>2078</v>
      </c>
      <c r="C139" s="13" t="s">
        <v>2285</v>
      </c>
      <c r="D139" s="13" t="s">
        <v>1</v>
      </c>
      <c r="E139" s="13">
        <v>2</v>
      </c>
      <c r="F139" s="13">
        <v>5</v>
      </c>
      <c r="G139" s="23">
        <v>228.16333333333333</v>
      </c>
      <c r="H139" s="42">
        <v>91.265333333333331</v>
      </c>
    </row>
    <row r="140" spans="1:8" x14ac:dyDescent="0.2">
      <c r="A140" s="13" t="s">
        <v>2286</v>
      </c>
      <c r="B140" s="13" t="s">
        <v>2078</v>
      </c>
      <c r="C140" s="13" t="s">
        <v>2184</v>
      </c>
      <c r="D140" s="13" t="s">
        <v>1</v>
      </c>
      <c r="E140" s="13">
        <v>6</v>
      </c>
      <c r="F140" s="13">
        <v>5</v>
      </c>
      <c r="G140" s="23">
        <v>61.239999999999988</v>
      </c>
      <c r="H140" s="42">
        <v>73.487999999999985</v>
      </c>
    </row>
    <row r="141" spans="1:8" x14ac:dyDescent="0.2">
      <c r="A141" s="13" t="s">
        <v>2287</v>
      </c>
      <c r="B141" s="13" t="s">
        <v>2078</v>
      </c>
      <c r="C141" s="13" t="s">
        <v>2107</v>
      </c>
      <c r="D141" s="13" t="s">
        <v>1</v>
      </c>
      <c r="E141" s="13">
        <v>6</v>
      </c>
      <c r="F141" s="13">
        <v>5</v>
      </c>
      <c r="G141" s="23">
        <v>31.558333333333334</v>
      </c>
      <c r="H141" s="42">
        <v>37.869999999999997</v>
      </c>
    </row>
    <row r="142" spans="1:8" x14ac:dyDescent="0.2">
      <c r="A142" s="13" t="s">
        <v>2288</v>
      </c>
      <c r="B142" s="13" t="s">
        <v>2078</v>
      </c>
      <c r="C142" s="13" t="s">
        <v>2143</v>
      </c>
      <c r="D142" s="13" t="s">
        <v>1</v>
      </c>
      <c r="E142" s="13">
        <v>2</v>
      </c>
      <c r="F142" s="13">
        <v>5</v>
      </c>
      <c r="G142" s="23">
        <v>98.504999999999995</v>
      </c>
      <c r="H142" s="42">
        <v>39.402000000000001</v>
      </c>
    </row>
    <row r="143" spans="1:8" x14ac:dyDescent="0.2">
      <c r="A143" s="13" t="s">
        <v>2289</v>
      </c>
      <c r="B143" s="13" t="s">
        <v>2078</v>
      </c>
      <c r="C143" s="13" t="s">
        <v>2145</v>
      </c>
      <c r="D143" s="13" t="s">
        <v>1</v>
      </c>
      <c r="E143" s="13">
        <v>2</v>
      </c>
      <c r="F143" s="13">
        <v>5</v>
      </c>
      <c r="G143" s="23">
        <v>32.53</v>
      </c>
      <c r="H143" s="42">
        <v>13.012</v>
      </c>
    </row>
    <row r="144" spans="1:8" x14ac:dyDescent="0.2">
      <c r="A144" s="13" t="s">
        <v>2290</v>
      </c>
      <c r="B144" s="13" t="s">
        <v>2078</v>
      </c>
      <c r="C144" s="13" t="s">
        <v>2224</v>
      </c>
      <c r="D144" s="13" t="s">
        <v>1</v>
      </c>
      <c r="E144" s="13">
        <v>6</v>
      </c>
      <c r="F144" s="13">
        <v>5</v>
      </c>
      <c r="G144" s="23">
        <v>93.936666666666667</v>
      </c>
      <c r="H144" s="42">
        <v>112.724</v>
      </c>
    </row>
    <row r="145" spans="1:8" x14ac:dyDescent="0.2">
      <c r="A145" s="13" t="s">
        <v>2291</v>
      </c>
      <c r="B145" s="13" t="s">
        <v>2078</v>
      </c>
      <c r="C145" s="13" t="s">
        <v>2135</v>
      </c>
      <c r="D145" s="13" t="s">
        <v>1</v>
      </c>
      <c r="E145" s="13">
        <v>6</v>
      </c>
      <c r="F145" s="13">
        <v>5</v>
      </c>
      <c r="G145" s="23">
        <v>85.113333333333344</v>
      </c>
      <c r="H145" s="42">
        <v>102.13600000000001</v>
      </c>
    </row>
    <row r="146" spans="1:8" x14ac:dyDescent="0.2">
      <c r="A146" s="422" t="s">
        <v>2044</v>
      </c>
      <c r="B146" s="423"/>
      <c r="C146" s="423"/>
      <c r="D146" s="423"/>
      <c r="E146" s="423"/>
      <c r="F146" s="423"/>
      <c r="G146" s="423"/>
      <c r="H146" s="42">
        <v>3218.473096443347</v>
      </c>
    </row>
    <row r="147" spans="1:8" x14ac:dyDescent="0.2">
      <c r="A147" s="413" t="s">
        <v>2292</v>
      </c>
      <c r="B147" s="414"/>
      <c r="C147" s="414"/>
      <c r="D147" s="414"/>
      <c r="E147" s="414"/>
      <c r="F147" s="414"/>
      <c r="G147" s="414"/>
      <c r="H147" s="415"/>
    </row>
    <row r="148" spans="1:8" ht="38.25" x14ac:dyDescent="0.2">
      <c r="A148" s="37" t="s">
        <v>6</v>
      </c>
      <c r="B148" s="37" t="s">
        <v>2060</v>
      </c>
      <c r="C148" s="37" t="s">
        <v>2061</v>
      </c>
      <c r="D148" s="37" t="s">
        <v>0</v>
      </c>
      <c r="E148" s="37" t="s">
        <v>8</v>
      </c>
      <c r="F148" s="37" t="s">
        <v>2062</v>
      </c>
      <c r="G148" s="38" t="s">
        <v>2063</v>
      </c>
      <c r="H148" s="38" t="s">
        <v>2733</v>
      </c>
    </row>
    <row r="149" spans="1:8" x14ac:dyDescent="0.2">
      <c r="A149" s="13" t="s">
        <v>2293</v>
      </c>
      <c r="B149" s="13" t="s">
        <v>2151</v>
      </c>
      <c r="C149" s="13" t="s">
        <v>2156</v>
      </c>
      <c r="D149" s="13" t="s">
        <v>1</v>
      </c>
      <c r="E149" s="13">
        <v>6</v>
      </c>
      <c r="F149" s="13">
        <v>1</v>
      </c>
      <c r="G149" s="23">
        <v>8.8416666666666668</v>
      </c>
      <c r="H149" s="23">
        <v>53.05</v>
      </c>
    </row>
    <row r="150" spans="1:8" x14ac:dyDescent="0.2">
      <c r="A150" s="13" t="s">
        <v>2294</v>
      </c>
      <c r="B150" s="13" t="s">
        <v>2151</v>
      </c>
      <c r="C150" s="13" t="s">
        <v>2160</v>
      </c>
      <c r="D150" s="13" t="s">
        <v>1</v>
      </c>
      <c r="E150" s="13">
        <v>6</v>
      </c>
      <c r="F150" s="13">
        <v>1</v>
      </c>
      <c r="G150" s="23">
        <v>1.0074000000000001</v>
      </c>
      <c r="H150" s="23">
        <v>6.0444000000000004</v>
      </c>
    </row>
    <row r="151" spans="1:8" x14ac:dyDescent="0.2">
      <c r="A151" s="13" t="s">
        <v>2295</v>
      </c>
      <c r="B151" s="13" t="s">
        <v>2151</v>
      </c>
      <c r="C151" s="13" t="s">
        <v>2162</v>
      </c>
      <c r="D151" s="13" t="s">
        <v>1</v>
      </c>
      <c r="E151" s="13">
        <v>6</v>
      </c>
      <c r="F151" s="13">
        <v>1</v>
      </c>
      <c r="G151" s="23">
        <v>19.571999999999999</v>
      </c>
      <c r="H151" s="23">
        <v>117.43199999999999</v>
      </c>
    </row>
    <row r="152" spans="1:8" x14ac:dyDescent="0.2">
      <c r="A152" s="13" t="s">
        <v>2296</v>
      </c>
      <c r="B152" s="13" t="s">
        <v>2151</v>
      </c>
      <c r="C152" s="13" t="s">
        <v>2297</v>
      </c>
      <c r="D152" s="13" t="s">
        <v>1</v>
      </c>
      <c r="E152" s="13">
        <v>6</v>
      </c>
      <c r="F152" s="13">
        <v>1</v>
      </c>
      <c r="G152" s="23">
        <v>4.2766666666666664</v>
      </c>
      <c r="H152" s="23">
        <v>25.659999999999997</v>
      </c>
    </row>
    <row r="153" spans="1:8" x14ac:dyDescent="0.2">
      <c r="A153" s="28" t="s">
        <v>2298</v>
      </c>
      <c r="B153" s="28" t="s">
        <v>2151</v>
      </c>
      <c r="C153" s="28" t="s">
        <v>2299</v>
      </c>
      <c r="D153" s="28" t="s">
        <v>1</v>
      </c>
      <c r="E153" s="28">
        <v>6</v>
      </c>
      <c r="F153" s="28">
        <v>1</v>
      </c>
      <c r="G153" s="42">
        <v>13.296000000000001</v>
      </c>
      <c r="H153" s="23">
        <v>79.77600000000001</v>
      </c>
    </row>
    <row r="154" spans="1:8" x14ac:dyDescent="0.2">
      <c r="A154" s="13" t="s">
        <v>2300</v>
      </c>
      <c r="B154" s="13" t="s">
        <v>2151</v>
      </c>
      <c r="C154" s="13" t="s">
        <v>2166</v>
      </c>
      <c r="D154" s="13" t="s">
        <v>1</v>
      </c>
      <c r="E154" s="13">
        <v>6</v>
      </c>
      <c r="F154" s="13">
        <v>1</v>
      </c>
      <c r="G154" s="23">
        <v>123.91625000000001</v>
      </c>
      <c r="H154" s="23">
        <v>743.49750000000006</v>
      </c>
    </row>
    <row r="155" spans="1:8" x14ac:dyDescent="0.2">
      <c r="A155" s="420" t="s">
        <v>2044</v>
      </c>
      <c r="B155" s="420"/>
      <c r="C155" s="420"/>
      <c r="D155" s="420"/>
      <c r="E155" s="420"/>
      <c r="F155" s="420"/>
      <c r="G155" s="420"/>
      <c r="H155" s="23">
        <v>1025.4599000000001</v>
      </c>
    </row>
    <row r="156" spans="1:8" ht="18.75" customHeight="1" x14ac:dyDescent="0.2">
      <c r="A156" s="417" t="s">
        <v>2301</v>
      </c>
      <c r="B156" s="418"/>
      <c r="C156" s="418"/>
      <c r="D156" s="418"/>
      <c r="E156" s="418"/>
      <c r="F156" s="418"/>
      <c r="G156" s="418"/>
      <c r="H156" s="418"/>
    </row>
    <row r="157" spans="1:8" ht="18.75" customHeight="1" x14ac:dyDescent="0.2">
      <c r="A157" s="413" t="s">
        <v>2302</v>
      </c>
      <c r="B157" s="414"/>
      <c r="C157" s="414"/>
      <c r="D157" s="414"/>
      <c r="E157" s="414"/>
      <c r="F157" s="414"/>
      <c r="G157" s="414"/>
      <c r="H157" s="415"/>
    </row>
    <row r="158" spans="1:8" ht="38.25" x14ac:dyDescent="0.2">
      <c r="A158" s="37" t="s">
        <v>6</v>
      </c>
      <c r="B158" s="37" t="s">
        <v>2060</v>
      </c>
      <c r="C158" s="37" t="s">
        <v>2061</v>
      </c>
      <c r="D158" s="37" t="s">
        <v>0</v>
      </c>
      <c r="E158" s="37" t="s">
        <v>8</v>
      </c>
      <c r="F158" s="37" t="s">
        <v>2062</v>
      </c>
      <c r="G158" s="38" t="s">
        <v>2063</v>
      </c>
      <c r="H158" s="38" t="s">
        <v>2733</v>
      </c>
    </row>
    <row r="159" spans="1:8" x14ac:dyDescent="0.2">
      <c r="A159" s="13" t="s">
        <v>2303</v>
      </c>
      <c r="B159" s="13" t="s">
        <v>2078</v>
      </c>
      <c r="C159" s="13" t="s">
        <v>2239</v>
      </c>
      <c r="D159" s="13" t="s">
        <v>1</v>
      </c>
      <c r="E159" s="13">
        <v>3</v>
      </c>
      <c r="F159" s="13">
        <v>5</v>
      </c>
      <c r="G159" s="23">
        <v>297.20333333333332</v>
      </c>
      <c r="H159" s="23">
        <v>178.32199999999997</v>
      </c>
    </row>
    <row r="160" spans="1:8" x14ac:dyDescent="0.2">
      <c r="A160" s="13" t="s">
        <v>2304</v>
      </c>
      <c r="B160" s="13" t="s">
        <v>2078</v>
      </c>
      <c r="C160" s="7" t="s">
        <v>2081</v>
      </c>
      <c r="D160" s="13" t="s">
        <v>1</v>
      </c>
      <c r="E160" s="13">
        <v>3</v>
      </c>
      <c r="F160" s="13">
        <v>5</v>
      </c>
      <c r="G160" s="23">
        <v>656.07</v>
      </c>
      <c r="H160" s="23">
        <v>393.642</v>
      </c>
    </row>
    <row r="161" spans="1:10" x14ac:dyDescent="0.2">
      <c r="A161" s="13" t="s">
        <v>2305</v>
      </c>
      <c r="B161" s="13" t="s">
        <v>2078</v>
      </c>
      <c r="C161" s="13" t="s">
        <v>2085</v>
      </c>
      <c r="D161" s="13" t="s">
        <v>1</v>
      </c>
      <c r="E161" s="13">
        <v>6</v>
      </c>
      <c r="F161" s="13">
        <v>10</v>
      </c>
      <c r="G161" s="23">
        <v>324.01727272727271</v>
      </c>
      <c r="H161" s="23">
        <v>194.41036363636363</v>
      </c>
    </row>
    <row r="162" spans="1:10" x14ac:dyDescent="0.2">
      <c r="A162" s="28" t="s">
        <v>2306</v>
      </c>
      <c r="B162" s="28" t="s">
        <v>2078</v>
      </c>
      <c r="C162" s="28" t="s">
        <v>2307</v>
      </c>
      <c r="D162" s="28" t="s">
        <v>1</v>
      </c>
      <c r="E162" s="28">
        <v>6</v>
      </c>
      <c r="F162" s="28">
        <v>10</v>
      </c>
      <c r="G162" s="42">
        <v>3173.1624999999995</v>
      </c>
      <c r="H162" s="23">
        <v>1903.8974999999998</v>
      </c>
    </row>
    <row r="163" spans="1:10" x14ac:dyDescent="0.2">
      <c r="A163" s="13" t="s">
        <v>2308</v>
      </c>
      <c r="B163" s="13" t="s">
        <v>2078</v>
      </c>
      <c r="C163" s="13" t="s">
        <v>2309</v>
      </c>
      <c r="D163" s="13" t="s">
        <v>1</v>
      </c>
      <c r="E163" s="13">
        <v>6</v>
      </c>
      <c r="F163" s="13">
        <v>5</v>
      </c>
      <c r="G163" s="23">
        <v>75.903333333333336</v>
      </c>
      <c r="H163" s="23">
        <v>91.084000000000003</v>
      </c>
    </row>
    <row r="164" spans="1:10" x14ac:dyDescent="0.2">
      <c r="A164" s="13" t="s">
        <v>2310</v>
      </c>
      <c r="B164" s="13" t="s">
        <v>2078</v>
      </c>
      <c r="C164" s="13" t="s">
        <v>2087</v>
      </c>
      <c r="D164" s="13" t="s">
        <v>1</v>
      </c>
      <c r="E164" s="13">
        <v>6</v>
      </c>
      <c r="F164" s="13">
        <v>5</v>
      </c>
      <c r="G164" s="23">
        <v>15.209999999999999</v>
      </c>
      <c r="H164" s="23">
        <v>18.251999999999999</v>
      </c>
    </row>
    <row r="165" spans="1:10" x14ac:dyDescent="0.2">
      <c r="A165" s="13" t="s">
        <v>2311</v>
      </c>
      <c r="B165" s="13" t="s">
        <v>2078</v>
      </c>
      <c r="C165" s="13" t="s">
        <v>2505</v>
      </c>
      <c r="D165" s="13" t="s">
        <v>1</v>
      </c>
      <c r="E165" s="13">
        <v>6</v>
      </c>
      <c r="F165" s="13">
        <v>5</v>
      </c>
      <c r="G165" s="23">
        <v>13.712</v>
      </c>
      <c r="H165" s="23">
        <v>16.4544</v>
      </c>
    </row>
    <row r="166" spans="1:10" x14ac:dyDescent="0.2">
      <c r="A166" s="13" t="s">
        <v>2312</v>
      </c>
      <c r="B166" s="13" t="s">
        <v>2078</v>
      </c>
      <c r="C166" s="13" t="s">
        <v>2506</v>
      </c>
      <c r="D166" s="13" t="s">
        <v>1</v>
      </c>
      <c r="E166" s="13">
        <v>6</v>
      </c>
      <c r="F166" s="13">
        <v>5</v>
      </c>
      <c r="G166" s="23">
        <v>11.909999999999998</v>
      </c>
      <c r="H166" s="23">
        <v>14.291999999999998</v>
      </c>
    </row>
    <row r="167" spans="1:10" x14ac:dyDescent="0.2">
      <c r="A167" s="13" t="s">
        <v>2313</v>
      </c>
      <c r="B167" s="13" t="s">
        <v>2078</v>
      </c>
      <c r="C167" s="13" t="s">
        <v>2314</v>
      </c>
      <c r="D167" s="13" t="s">
        <v>1</v>
      </c>
      <c r="E167" s="13">
        <v>6</v>
      </c>
      <c r="F167" s="13">
        <v>10</v>
      </c>
      <c r="G167" s="23">
        <v>19.505000000000003</v>
      </c>
      <c r="H167" s="23">
        <v>11.703000000000001</v>
      </c>
    </row>
    <row r="168" spans="1:10" x14ac:dyDescent="0.2">
      <c r="A168" s="13" t="s">
        <v>2315</v>
      </c>
      <c r="B168" s="13" t="s">
        <v>2078</v>
      </c>
      <c r="C168" s="13" t="s">
        <v>2095</v>
      </c>
      <c r="D168" s="13" t="s">
        <v>1</v>
      </c>
      <c r="E168" s="13">
        <v>6</v>
      </c>
      <c r="F168" s="13">
        <v>10</v>
      </c>
      <c r="G168" s="23">
        <v>30.023333333333337</v>
      </c>
      <c r="H168" s="23">
        <v>18.014000000000003</v>
      </c>
    </row>
    <row r="169" spans="1:10" x14ac:dyDescent="0.2">
      <c r="A169" s="13" t="s">
        <v>2316</v>
      </c>
      <c r="B169" s="13" t="s">
        <v>2078</v>
      </c>
      <c r="C169" s="13" t="s">
        <v>2093</v>
      </c>
      <c r="D169" s="13" t="s">
        <v>1</v>
      </c>
      <c r="E169" s="13">
        <v>6</v>
      </c>
      <c r="F169" s="13">
        <v>10</v>
      </c>
      <c r="G169" s="23">
        <v>17.538333333333334</v>
      </c>
      <c r="H169" s="23">
        <v>10.523</v>
      </c>
    </row>
    <row r="170" spans="1:10" x14ac:dyDescent="0.2">
      <c r="A170" s="13" t="s">
        <v>2317</v>
      </c>
      <c r="B170" s="13" t="s">
        <v>2078</v>
      </c>
      <c r="C170" s="13" t="s">
        <v>2318</v>
      </c>
      <c r="D170" s="13" t="s">
        <v>1</v>
      </c>
      <c r="E170" s="13">
        <v>6</v>
      </c>
      <c r="F170" s="13">
        <v>5</v>
      </c>
      <c r="G170" s="23">
        <v>115.55500000000001</v>
      </c>
      <c r="H170" s="23">
        <v>138.666</v>
      </c>
    </row>
    <row r="171" spans="1:10" x14ac:dyDescent="0.2">
      <c r="A171" s="13" t="s">
        <v>2319</v>
      </c>
      <c r="B171" s="13" t="s">
        <v>2078</v>
      </c>
      <c r="C171" s="13" t="s">
        <v>2320</v>
      </c>
      <c r="D171" s="13" t="s">
        <v>1</v>
      </c>
      <c r="E171" s="13">
        <v>6</v>
      </c>
      <c r="F171" s="13">
        <v>5</v>
      </c>
      <c r="G171" s="23">
        <v>30.240000000000002</v>
      </c>
      <c r="H171" s="23">
        <v>36.287999999999997</v>
      </c>
    </row>
    <row r="172" spans="1:10" x14ac:dyDescent="0.2">
      <c r="A172" s="13" t="s">
        <v>2321</v>
      </c>
      <c r="B172" s="13" t="s">
        <v>2078</v>
      </c>
      <c r="C172" s="13" t="s">
        <v>2507</v>
      </c>
      <c r="D172" s="13" t="s">
        <v>1</v>
      </c>
      <c r="E172" s="13">
        <v>1</v>
      </c>
      <c r="F172" s="13">
        <v>10</v>
      </c>
      <c r="G172" s="23">
        <v>3061.3512499999997</v>
      </c>
      <c r="H172" s="23">
        <v>306.13512499999996</v>
      </c>
    </row>
    <row r="173" spans="1:10" x14ac:dyDescent="0.2">
      <c r="A173" s="13" t="s">
        <v>2322</v>
      </c>
      <c r="B173" s="13" t="s">
        <v>2078</v>
      </c>
      <c r="C173" s="13" t="s">
        <v>2107</v>
      </c>
      <c r="D173" s="13" t="s">
        <v>1</v>
      </c>
      <c r="E173" s="13">
        <v>6</v>
      </c>
      <c r="F173" s="13">
        <v>5</v>
      </c>
      <c r="G173" s="23">
        <v>31.558333333333334</v>
      </c>
      <c r="H173" s="23">
        <v>37.869999999999997</v>
      </c>
    </row>
    <row r="174" spans="1:10" x14ac:dyDescent="0.2">
      <c r="A174" s="13" t="s">
        <v>2323</v>
      </c>
      <c r="B174" s="13" t="s">
        <v>2078</v>
      </c>
      <c r="C174" s="13" t="s">
        <v>2324</v>
      </c>
      <c r="D174" s="13" t="s">
        <v>1</v>
      </c>
      <c r="E174" s="13">
        <v>6</v>
      </c>
      <c r="F174" s="13">
        <v>5</v>
      </c>
      <c r="G174" s="23">
        <v>19.849999999999998</v>
      </c>
      <c r="H174" s="23">
        <v>23.82</v>
      </c>
      <c r="I174" s="47"/>
      <c r="J174" s="48"/>
    </row>
    <row r="175" spans="1:10" x14ac:dyDescent="0.2">
      <c r="A175" s="13" t="s">
        <v>2325</v>
      </c>
      <c r="B175" s="13" t="s">
        <v>2078</v>
      </c>
      <c r="C175" s="13" t="s">
        <v>2326</v>
      </c>
      <c r="D175" s="13" t="s">
        <v>1</v>
      </c>
      <c r="E175" s="13">
        <v>6</v>
      </c>
      <c r="F175" s="13">
        <v>5</v>
      </c>
      <c r="G175" s="23">
        <v>9.8733333333333331</v>
      </c>
      <c r="H175" s="23">
        <v>11.847999999999999</v>
      </c>
      <c r="I175" s="47"/>
      <c r="J175" s="48"/>
    </row>
    <row r="176" spans="1:10" x14ac:dyDescent="0.2">
      <c r="A176" s="13" t="s">
        <v>2327</v>
      </c>
      <c r="B176" s="13" t="s">
        <v>2078</v>
      </c>
      <c r="C176" s="13" t="s">
        <v>2328</v>
      </c>
      <c r="D176" s="13" t="s">
        <v>1</v>
      </c>
      <c r="E176" s="13">
        <v>6</v>
      </c>
      <c r="F176" s="13">
        <v>5</v>
      </c>
      <c r="G176" s="23">
        <v>7.7718181818181824</v>
      </c>
      <c r="H176" s="23">
        <v>9.3261818181818192</v>
      </c>
      <c r="I176" s="47"/>
      <c r="J176" s="48"/>
    </row>
    <row r="177" spans="1:10" x14ac:dyDescent="0.2">
      <c r="A177" s="13" t="s">
        <v>2329</v>
      </c>
      <c r="B177" s="13" t="s">
        <v>2078</v>
      </c>
      <c r="C177" s="13" t="s">
        <v>2330</v>
      </c>
      <c r="D177" s="13" t="s">
        <v>1</v>
      </c>
      <c r="E177" s="13">
        <v>6</v>
      </c>
      <c r="F177" s="13">
        <v>5</v>
      </c>
      <c r="G177" s="23">
        <v>20.763636363636365</v>
      </c>
      <c r="H177" s="23">
        <v>24.916363636363638</v>
      </c>
      <c r="I177" s="47"/>
      <c r="J177" s="48"/>
    </row>
    <row r="178" spans="1:10" x14ac:dyDescent="0.2">
      <c r="A178" s="13" t="s">
        <v>2331</v>
      </c>
      <c r="B178" s="13" t="s">
        <v>2078</v>
      </c>
      <c r="C178" s="13" t="s">
        <v>2332</v>
      </c>
      <c r="D178" s="13" t="s">
        <v>1</v>
      </c>
      <c r="E178" s="13">
        <v>6</v>
      </c>
      <c r="F178" s="13">
        <v>5</v>
      </c>
      <c r="G178" s="23">
        <v>19.414999999999999</v>
      </c>
      <c r="H178" s="23">
        <v>23.297999999999998</v>
      </c>
    </row>
    <row r="179" spans="1:10" x14ac:dyDescent="0.2">
      <c r="A179" s="13" t="s">
        <v>2333</v>
      </c>
      <c r="B179" s="13" t="s">
        <v>2078</v>
      </c>
      <c r="C179" s="13" t="s">
        <v>2504</v>
      </c>
      <c r="D179" s="13" t="s">
        <v>1</v>
      </c>
      <c r="E179" s="13">
        <v>6</v>
      </c>
      <c r="F179" s="13">
        <v>5</v>
      </c>
      <c r="G179" s="23">
        <v>17.393333333333334</v>
      </c>
      <c r="H179" s="23">
        <v>20.872000000000003</v>
      </c>
    </row>
    <row r="180" spans="1:10" x14ac:dyDescent="0.2">
      <c r="A180" s="13" t="s">
        <v>2334</v>
      </c>
      <c r="B180" s="13" t="s">
        <v>2078</v>
      </c>
      <c r="C180" s="13" t="s">
        <v>2335</v>
      </c>
      <c r="D180" s="13" t="s">
        <v>1</v>
      </c>
      <c r="E180" s="13">
        <v>6</v>
      </c>
      <c r="F180" s="13">
        <v>5</v>
      </c>
      <c r="G180" s="23">
        <v>20.107999999999997</v>
      </c>
      <c r="H180" s="23">
        <v>24.129599999999996</v>
      </c>
    </row>
    <row r="181" spans="1:10" x14ac:dyDescent="0.2">
      <c r="A181" s="28" t="s">
        <v>2336</v>
      </c>
      <c r="B181" s="28" t="s">
        <v>2078</v>
      </c>
      <c r="C181" s="28" t="s">
        <v>2337</v>
      </c>
      <c r="D181" s="28" t="s">
        <v>1</v>
      </c>
      <c r="E181" s="28">
        <v>3</v>
      </c>
      <c r="F181" s="28">
        <v>10</v>
      </c>
      <c r="G181" s="42">
        <v>3088.41</v>
      </c>
      <c r="H181" s="23">
        <v>926.52299999999991</v>
      </c>
    </row>
    <row r="182" spans="1:10" x14ac:dyDescent="0.2">
      <c r="A182" s="13" t="s">
        <v>2338</v>
      </c>
      <c r="B182" s="13" t="s">
        <v>2078</v>
      </c>
      <c r="C182" s="13" t="s">
        <v>2541</v>
      </c>
      <c r="D182" s="13" t="s">
        <v>1</v>
      </c>
      <c r="E182" s="13">
        <v>6</v>
      </c>
      <c r="F182" s="13">
        <v>10</v>
      </c>
      <c r="G182" s="23">
        <v>350.70833333333331</v>
      </c>
      <c r="H182" s="23">
        <v>210.42500000000001</v>
      </c>
      <c r="I182" s="40"/>
    </row>
    <row r="183" spans="1:10" x14ac:dyDescent="0.2">
      <c r="A183" s="13" t="s">
        <v>2339</v>
      </c>
      <c r="B183" s="13" t="s">
        <v>2078</v>
      </c>
      <c r="C183" s="13" t="s">
        <v>2340</v>
      </c>
      <c r="D183" s="13" t="s">
        <v>1</v>
      </c>
      <c r="E183" s="13">
        <v>6</v>
      </c>
      <c r="F183" s="13">
        <v>10</v>
      </c>
      <c r="G183" s="23">
        <v>839.94400000000007</v>
      </c>
      <c r="H183" s="23">
        <v>503.96640000000008</v>
      </c>
      <c r="I183" s="40"/>
    </row>
    <row r="184" spans="1:10" x14ac:dyDescent="0.2">
      <c r="A184" s="13" t="s">
        <v>2341</v>
      </c>
      <c r="B184" s="13" t="s">
        <v>2078</v>
      </c>
      <c r="C184" s="13" t="s">
        <v>2342</v>
      </c>
      <c r="D184" s="13" t="s">
        <v>1</v>
      </c>
      <c r="E184" s="13">
        <v>6</v>
      </c>
      <c r="F184" s="13">
        <v>5</v>
      </c>
      <c r="G184" s="23">
        <v>28.685833333333335</v>
      </c>
      <c r="H184" s="23">
        <v>34.423000000000002</v>
      </c>
      <c r="I184" s="40"/>
    </row>
    <row r="185" spans="1:10" x14ac:dyDescent="0.2">
      <c r="A185" s="13" t="s">
        <v>2343</v>
      </c>
      <c r="B185" s="13" t="s">
        <v>2078</v>
      </c>
      <c r="C185" s="13" t="s">
        <v>2542</v>
      </c>
      <c r="D185" s="13" t="s">
        <v>1</v>
      </c>
      <c r="E185" s="13">
        <v>6</v>
      </c>
      <c r="F185" s="13">
        <v>5</v>
      </c>
      <c r="G185" s="23">
        <v>2.8557142857142854</v>
      </c>
      <c r="H185" s="23">
        <v>3.4268571428571426</v>
      </c>
      <c r="I185" s="40"/>
    </row>
    <row r="186" spans="1:10" x14ac:dyDescent="0.2">
      <c r="A186" s="13" t="s">
        <v>2344</v>
      </c>
      <c r="B186" s="13" t="s">
        <v>2078</v>
      </c>
      <c r="C186" s="13" t="s">
        <v>2345</v>
      </c>
      <c r="D186" s="13" t="s">
        <v>1</v>
      </c>
      <c r="E186" s="13">
        <v>6</v>
      </c>
      <c r="F186" s="13">
        <v>10</v>
      </c>
      <c r="G186" s="23">
        <v>1394.4066666666665</v>
      </c>
      <c r="H186" s="23">
        <v>836.64399999999989</v>
      </c>
      <c r="I186" s="40"/>
    </row>
    <row r="187" spans="1:10" x14ac:dyDescent="0.2">
      <c r="A187" s="13" t="s">
        <v>2346</v>
      </c>
      <c r="B187" s="13" t="s">
        <v>2078</v>
      </c>
      <c r="C187" s="13" t="s">
        <v>2543</v>
      </c>
      <c r="D187" s="13" t="s">
        <v>1</v>
      </c>
      <c r="E187" s="13">
        <v>6</v>
      </c>
      <c r="F187" s="13">
        <v>10</v>
      </c>
      <c r="G187" s="23">
        <v>714.6825</v>
      </c>
      <c r="H187" s="23">
        <v>428.80950000000001</v>
      </c>
      <c r="I187" s="40"/>
    </row>
    <row r="188" spans="1:10" x14ac:dyDescent="0.2">
      <c r="A188" s="13" t="s">
        <v>2347</v>
      </c>
      <c r="B188" s="13" t="s">
        <v>2078</v>
      </c>
      <c r="C188" s="13" t="s">
        <v>2544</v>
      </c>
      <c r="D188" s="13" t="s">
        <v>1</v>
      </c>
      <c r="E188" s="13">
        <v>6</v>
      </c>
      <c r="F188" s="13">
        <v>5</v>
      </c>
      <c r="G188" s="23">
        <v>21.284000000000002</v>
      </c>
      <c r="H188" s="23">
        <v>25.540800000000001</v>
      </c>
      <c r="I188" s="40"/>
    </row>
    <row r="189" spans="1:10" x14ac:dyDescent="0.2">
      <c r="A189" s="13" t="s">
        <v>2348</v>
      </c>
      <c r="B189" s="13" t="s">
        <v>2078</v>
      </c>
      <c r="C189" s="13" t="s">
        <v>2545</v>
      </c>
      <c r="D189" s="13" t="s">
        <v>1</v>
      </c>
      <c r="E189" s="13">
        <v>6</v>
      </c>
      <c r="F189" s="13">
        <v>5</v>
      </c>
      <c r="G189" s="23">
        <v>13.175555555555556</v>
      </c>
      <c r="H189" s="23">
        <v>15.810666666666668</v>
      </c>
      <c r="I189" s="40"/>
    </row>
    <row r="190" spans="1:10" x14ac:dyDescent="0.2">
      <c r="A190" s="13" t="s">
        <v>2349</v>
      </c>
      <c r="B190" s="13" t="s">
        <v>2078</v>
      </c>
      <c r="C190" s="13" t="s">
        <v>2350</v>
      </c>
      <c r="D190" s="13" t="s">
        <v>1</v>
      </c>
      <c r="E190" s="13">
        <v>6</v>
      </c>
      <c r="F190" s="13">
        <v>5</v>
      </c>
      <c r="G190" s="23">
        <v>6.594444444444445</v>
      </c>
      <c r="H190" s="23">
        <v>7.913333333333334</v>
      </c>
    </row>
    <row r="191" spans="1:10" x14ac:dyDescent="0.2">
      <c r="A191" s="13" t="s">
        <v>2351</v>
      </c>
      <c r="B191" s="13" t="s">
        <v>2078</v>
      </c>
      <c r="C191" s="13" t="s">
        <v>2352</v>
      </c>
      <c r="D191" s="13" t="s">
        <v>1</v>
      </c>
      <c r="E191" s="13">
        <v>6</v>
      </c>
      <c r="F191" s="13">
        <v>5</v>
      </c>
      <c r="G191" s="23">
        <v>7.3685714285714283</v>
      </c>
      <c r="H191" s="23">
        <v>8.8422857142857136</v>
      </c>
    </row>
    <row r="192" spans="1:10" x14ac:dyDescent="0.2">
      <c r="A192" s="13" t="s">
        <v>2353</v>
      </c>
      <c r="B192" s="13" t="s">
        <v>2078</v>
      </c>
      <c r="C192" s="13" t="s">
        <v>2246</v>
      </c>
      <c r="D192" s="13" t="s">
        <v>1</v>
      </c>
      <c r="E192" s="13">
        <v>6</v>
      </c>
      <c r="F192" s="13">
        <v>10</v>
      </c>
      <c r="G192" s="23">
        <v>830.17000000000007</v>
      </c>
      <c r="H192" s="23">
        <v>498.10200000000003</v>
      </c>
    </row>
    <row r="193" spans="1:8" x14ac:dyDescent="0.2">
      <c r="A193" s="13" t="s">
        <v>2354</v>
      </c>
      <c r="B193" s="13" t="s">
        <v>2078</v>
      </c>
      <c r="C193" s="13" t="s">
        <v>2355</v>
      </c>
      <c r="D193" s="13" t="s">
        <v>1</v>
      </c>
      <c r="E193" s="13">
        <v>6</v>
      </c>
      <c r="F193" s="13">
        <v>5</v>
      </c>
      <c r="G193" s="23">
        <v>34.563333333333333</v>
      </c>
      <c r="H193" s="23">
        <v>41.475999999999999</v>
      </c>
    </row>
    <row r="194" spans="1:8" x14ac:dyDescent="0.2">
      <c r="A194" s="13" t="s">
        <v>2356</v>
      </c>
      <c r="B194" s="13" t="s">
        <v>2078</v>
      </c>
      <c r="C194" s="13" t="s">
        <v>2215</v>
      </c>
      <c r="D194" s="13" t="s">
        <v>1</v>
      </c>
      <c r="E194" s="13">
        <v>6</v>
      </c>
      <c r="F194" s="13">
        <v>10</v>
      </c>
      <c r="G194" s="23">
        <v>43.51</v>
      </c>
      <c r="H194" s="23">
        <v>26.106000000000002</v>
      </c>
    </row>
    <row r="195" spans="1:8" x14ac:dyDescent="0.2">
      <c r="A195" s="13" t="s">
        <v>2357</v>
      </c>
      <c r="B195" s="13" t="s">
        <v>2078</v>
      </c>
      <c r="C195" s="13" t="s">
        <v>2127</v>
      </c>
      <c r="D195" s="13" t="s">
        <v>1</v>
      </c>
      <c r="E195" s="13">
        <v>6</v>
      </c>
      <c r="F195" s="13">
        <v>5</v>
      </c>
      <c r="G195" s="23">
        <v>22.743333333333329</v>
      </c>
      <c r="H195" s="23">
        <v>27.291999999999994</v>
      </c>
    </row>
    <row r="196" spans="1:8" x14ac:dyDescent="0.2">
      <c r="A196" s="28" t="s">
        <v>2358</v>
      </c>
      <c r="B196" s="28" t="s">
        <v>2078</v>
      </c>
      <c r="C196" s="28" t="s">
        <v>2359</v>
      </c>
      <c r="D196" s="28" t="s">
        <v>1</v>
      </c>
      <c r="E196" s="28">
        <v>6</v>
      </c>
      <c r="F196" s="28">
        <v>5</v>
      </c>
      <c r="G196" s="42">
        <v>64.016666666666666</v>
      </c>
      <c r="H196" s="23">
        <v>76.820000000000007</v>
      </c>
    </row>
    <row r="197" spans="1:8" x14ac:dyDescent="0.2">
      <c r="A197" s="13" t="s">
        <v>2360</v>
      </c>
      <c r="B197" s="13" t="s">
        <v>2078</v>
      </c>
      <c r="C197" s="13" t="s">
        <v>2361</v>
      </c>
      <c r="D197" s="13" t="s">
        <v>1</v>
      </c>
      <c r="E197" s="13">
        <v>6</v>
      </c>
      <c r="F197" s="13">
        <v>10</v>
      </c>
      <c r="G197" s="23">
        <v>8.9555555555555557</v>
      </c>
      <c r="H197" s="23">
        <v>5.3733333333333331</v>
      </c>
    </row>
    <row r="198" spans="1:8" x14ac:dyDescent="0.2">
      <c r="A198" s="13" t="s">
        <v>2362</v>
      </c>
      <c r="B198" s="13" t="s">
        <v>2078</v>
      </c>
      <c r="C198" s="13" t="s">
        <v>2363</v>
      </c>
      <c r="D198" s="13" t="s">
        <v>1</v>
      </c>
      <c r="E198" s="13">
        <v>6</v>
      </c>
      <c r="F198" s="13">
        <v>5</v>
      </c>
      <c r="G198" s="23">
        <v>75.043333333333337</v>
      </c>
      <c r="H198" s="23">
        <v>90.051999999999992</v>
      </c>
    </row>
    <row r="199" spans="1:8" x14ac:dyDescent="0.2">
      <c r="A199" s="13" t="s">
        <v>2364</v>
      </c>
      <c r="B199" s="13" t="s">
        <v>2078</v>
      </c>
      <c r="C199" s="13" t="s">
        <v>2498</v>
      </c>
      <c r="D199" s="13" t="s">
        <v>1</v>
      </c>
      <c r="E199" s="13">
        <v>12</v>
      </c>
      <c r="F199" s="13">
        <v>1</v>
      </c>
      <c r="G199" s="23">
        <v>11.903333333333331</v>
      </c>
      <c r="H199" s="23">
        <v>142.83999999999997</v>
      </c>
    </row>
    <row r="200" spans="1:8" x14ac:dyDescent="0.2">
      <c r="A200" s="13" t="s">
        <v>2365</v>
      </c>
      <c r="B200" s="13" t="s">
        <v>2078</v>
      </c>
      <c r="C200" s="13" t="s">
        <v>2366</v>
      </c>
      <c r="D200" s="13" t="s">
        <v>1</v>
      </c>
      <c r="E200" s="13">
        <v>6</v>
      </c>
      <c r="F200" s="13">
        <v>5</v>
      </c>
      <c r="G200" s="23">
        <v>85.113333333333344</v>
      </c>
      <c r="H200" s="23">
        <v>102.13600000000001</v>
      </c>
    </row>
    <row r="201" spans="1:8" x14ac:dyDescent="0.2">
      <c r="A201" s="13" t="s">
        <v>2367</v>
      </c>
      <c r="B201" s="13" t="s">
        <v>2078</v>
      </c>
      <c r="C201" s="13" t="s">
        <v>2143</v>
      </c>
      <c r="D201" s="13" t="s">
        <v>1</v>
      </c>
      <c r="E201" s="13">
        <v>6</v>
      </c>
      <c r="F201" s="13">
        <v>5</v>
      </c>
      <c r="G201" s="23">
        <v>98.504999999999995</v>
      </c>
      <c r="H201" s="23">
        <v>118.20599999999999</v>
      </c>
    </row>
    <row r="202" spans="1:8" x14ac:dyDescent="0.2">
      <c r="A202" s="13" t="s">
        <v>2368</v>
      </c>
      <c r="B202" s="13" t="s">
        <v>2078</v>
      </c>
      <c r="C202" s="13" t="s">
        <v>2145</v>
      </c>
      <c r="D202" s="13" t="s">
        <v>1</v>
      </c>
      <c r="E202" s="13">
        <v>6</v>
      </c>
      <c r="F202" s="13">
        <v>5</v>
      </c>
      <c r="G202" s="23">
        <v>32.53</v>
      </c>
      <c r="H202" s="23">
        <v>39.036000000000001</v>
      </c>
    </row>
    <row r="203" spans="1:8" x14ac:dyDescent="0.2">
      <c r="A203" s="13" t="s">
        <v>2369</v>
      </c>
      <c r="B203" s="13" t="s">
        <v>2078</v>
      </c>
      <c r="C203" s="13" t="s">
        <v>2497</v>
      </c>
      <c r="D203" s="13" t="s">
        <v>1</v>
      </c>
      <c r="E203" s="13">
        <v>12</v>
      </c>
      <c r="F203" s="13">
        <v>5</v>
      </c>
      <c r="G203" s="23">
        <v>104.63333333333333</v>
      </c>
      <c r="H203" s="23">
        <v>251.11999999999998</v>
      </c>
    </row>
    <row r="204" spans="1:8" x14ac:dyDescent="0.2">
      <c r="A204" s="421" t="s">
        <v>2044</v>
      </c>
      <c r="B204" s="419"/>
      <c r="C204" s="419"/>
      <c r="D204" s="419"/>
      <c r="E204" s="419"/>
      <c r="F204" s="419"/>
      <c r="G204" s="419"/>
      <c r="H204" s="49">
        <v>7928.6477102813842</v>
      </c>
    </row>
    <row r="205" spans="1:8" x14ac:dyDescent="0.2">
      <c r="A205" s="413" t="s">
        <v>2370</v>
      </c>
      <c r="B205" s="414"/>
      <c r="C205" s="414"/>
      <c r="D205" s="414"/>
      <c r="E205" s="414"/>
      <c r="F205" s="414"/>
      <c r="G205" s="414"/>
      <c r="H205" s="415"/>
    </row>
    <row r="206" spans="1:8" ht="38.25" x14ac:dyDescent="0.2">
      <c r="A206" s="37" t="s">
        <v>6</v>
      </c>
      <c r="B206" s="37" t="s">
        <v>2060</v>
      </c>
      <c r="C206" s="37" t="s">
        <v>2061</v>
      </c>
      <c r="D206" s="37" t="s">
        <v>0</v>
      </c>
      <c r="E206" s="37" t="s">
        <v>8</v>
      </c>
      <c r="F206" s="37" t="s">
        <v>2062</v>
      </c>
      <c r="G206" s="38" t="s">
        <v>2063</v>
      </c>
      <c r="H206" s="38" t="s">
        <v>2733</v>
      </c>
    </row>
    <row r="207" spans="1:8" x14ac:dyDescent="0.2">
      <c r="A207" s="28" t="s">
        <v>2371</v>
      </c>
      <c r="B207" s="28" t="s">
        <v>2151</v>
      </c>
      <c r="C207" s="28" t="s">
        <v>2372</v>
      </c>
      <c r="D207" s="28" t="s">
        <v>1</v>
      </c>
      <c r="E207" s="28">
        <v>6</v>
      </c>
      <c r="F207" s="28">
        <v>1</v>
      </c>
      <c r="G207" s="42">
        <v>34.168750000000003</v>
      </c>
      <c r="H207" s="42">
        <v>205.01250000000002</v>
      </c>
    </row>
    <row r="208" spans="1:8" x14ac:dyDescent="0.2">
      <c r="A208" s="13" t="s">
        <v>2373</v>
      </c>
      <c r="B208" s="13" t="s">
        <v>2151</v>
      </c>
      <c r="C208" s="13" t="s">
        <v>2152</v>
      </c>
      <c r="D208" s="13" t="s">
        <v>1</v>
      </c>
      <c r="E208" s="13">
        <v>6</v>
      </c>
      <c r="F208" s="13">
        <v>1</v>
      </c>
      <c r="G208" s="23">
        <v>43.787500000000001</v>
      </c>
      <c r="H208" s="23">
        <v>262.72500000000002</v>
      </c>
    </row>
    <row r="209" spans="1:8" x14ac:dyDescent="0.2">
      <c r="A209" s="13" t="s">
        <v>2374</v>
      </c>
      <c r="B209" s="13" t="s">
        <v>2151</v>
      </c>
      <c r="C209" s="13" t="s">
        <v>2156</v>
      </c>
      <c r="D209" s="13" t="s">
        <v>1</v>
      </c>
      <c r="E209" s="13">
        <v>6</v>
      </c>
      <c r="F209" s="13">
        <v>1</v>
      </c>
      <c r="G209" s="23">
        <v>8.8416666666666668</v>
      </c>
      <c r="H209" s="23">
        <v>53.05</v>
      </c>
    </row>
    <row r="210" spans="1:8" x14ac:dyDescent="0.2">
      <c r="A210" s="13" t="s">
        <v>2375</v>
      </c>
      <c r="B210" s="13" t="s">
        <v>2151</v>
      </c>
      <c r="C210" s="13" t="s">
        <v>2160</v>
      </c>
      <c r="D210" s="13" t="s">
        <v>1</v>
      </c>
      <c r="E210" s="13">
        <v>6</v>
      </c>
      <c r="F210" s="13">
        <v>1</v>
      </c>
      <c r="G210" s="23">
        <v>1.0074000000000001</v>
      </c>
      <c r="H210" s="23">
        <v>6.0444000000000004</v>
      </c>
    </row>
    <row r="211" spans="1:8" x14ac:dyDescent="0.2">
      <c r="A211" s="13" t="s">
        <v>2376</v>
      </c>
      <c r="B211" s="13" t="s">
        <v>2151</v>
      </c>
      <c r="C211" s="13" t="s">
        <v>2377</v>
      </c>
      <c r="D211" s="13" t="s">
        <v>1</v>
      </c>
      <c r="E211" s="13">
        <v>6</v>
      </c>
      <c r="F211" s="13">
        <v>1</v>
      </c>
      <c r="G211" s="23">
        <v>8.1811111111111128</v>
      </c>
      <c r="H211" s="23">
        <v>49.086666666666673</v>
      </c>
    </row>
    <row r="212" spans="1:8" x14ac:dyDescent="0.2">
      <c r="A212" s="13" t="s">
        <v>2378</v>
      </c>
      <c r="B212" s="13" t="s">
        <v>2151</v>
      </c>
      <c r="C212" s="13" t="s">
        <v>2379</v>
      </c>
      <c r="D212" s="13" t="s">
        <v>1</v>
      </c>
      <c r="E212" s="13">
        <v>6</v>
      </c>
      <c r="F212" s="13">
        <v>1</v>
      </c>
      <c r="G212" s="23">
        <v>14.1325</v>
      </c>
      <c r="H212" s="23">
        <v>84.795000000000002</v>
      </c>
    </row>
    <row r="213" spans="1:8" x14ac:dyDescent="0.2">
      <c r="A213" s="13" t="s">
        <v>2380</v>
      </c>
      <c r="B213" s="13" t="s">
        <v>2151</v>
      </c>
      <c r="C213" s="13" t="s">
        <v>2162</v>
      </c>
      <c r="D213" s="13" t="s">
        <v>1</v>
      </c>
      <c r="E213" s="13">
        <v>6</v>
      </c>
      <c r="F213" s="13">
        <v>1</v>
      </c>
      <c r="G213" s="23">
        <v>19.571999999999999</v>
      </c>
      <c r="H213" s="23">
        <v>117.43199999999999</v>
      </c>
    </row>
    <row r="214" spans="1:8" x14ac:dyDescent="0.2">
      <c r="A214" s="13" t="s">
        <v>2381</v>
      </c>
      <c r="B214" s="13" t="s">
        <v>2151</v>
      </c>
      <c r="C214" s="13" t="s">
        <v>2382</v>
      </c>
      <c r="D214" s="13" t="s">
        <v>1</v>
      </c>
      <c r="E214" s="13">
        <v>6</v>
      </c>
      <c r="F214" s="13">
        <v>1</v>
      </c>
      <c r="G214" s="23">
        <v>57.583333333333336</v>
      </c>
      <c r="H214" s="23">
        <v>345.5</v>
      </c>
    </row>
    <row r="215" spans="1:8" x14ac:dyDescent="0.2">
      <c r="A215" s="13" t="s">
        <v>2383</v>
      </c>
      <c r="B215" s="13" t="s">
        <v>2151</v>
      </c>
      <c r="C215" s="13" t="s">
        <v>2384</v>
      </c>
      <c r="D215" s="13" t="s">
        <v>1</v>
      </c>
      <c r="E215" s="13">
        <v>6</v>
      </c>
      <c r="F215" s="13">
        <v>1</v>
      </c>
      <c r="G215" s="23">
        <v>24.6325</v>
      </c>
      <c r="H215" s="23">
        <v>147.79500000000002</v>
      </c>
    </row>
    <row r="216" spans="1:8" x14ac:dyDescent="0.2">
      <c r="A216" s="13" t="s">
        <v>2385</v>
      </c>
      <c r="B216" s="13" t="s">
        <v>2151</v>
      </c>
      <c r="C216" s="13" t="s">
        <v>2166</v>
      </c>
      <c r="D216" s="13" t="s">
        <v>1</v>
      </c>
      <c r="E216" s="13">
        <v>6</v>
      </c>
      <c r="F216" s="13">
        <v>1</v>
      </c>
      <c r="G216" s="23">
        <v>123.91625000000001</v>
      </c>
      <c r="H216" s="23">
        <v>743.49750000000006</v>
      </c>
    </row>
    <row r="217" spans="1:8" x14ac:dyDescent="0.2">
      <c r="A217" s="420" t="s">
        <v>2044</v>
      </c>
      <c r="B217" s="420"/>
      <c r="C217" s="420"/>
      <c r="D217" s="420"/>
      <c r="E217" s="420"/>
      <c r="F217" s="420"/>
      <c r="G217" s="420"/>
      <c r="H217" s="23">
        <v>2014.9380666666666</v>
      </c>
    </row>
    <row r="218" spans="1:8" ht="18.75" customHeight="1" x14ac:dyDescent="0.2">
      <c r="A218" s="417" t="s">
        <v>2386</v>
      </c>
      <c r="B218" s="418"/>
      <c r="C218" s="418"/>
      <c r="D218" s="418"/>
      <c r="E218" s="418"/>
      <c r="F218" s="418"/>
      <c r="G218" s="418"/>
      <c r="H218" s="418"/>
    </row>
    <row r="219" spans="1:8" ht="18.75" customHeight="1" x14ac:dyDescent="0.2">
      <c r="A219" s="413" t="s">
        <v>2387</v>
      </c>
      <c r="B219" s="414"/>
      <c r="C219" s="414"/>
      <c r="D219" s="414"/>
      <c r="E219" s="414"/>
      <c r="F219" s="414"/>
      <c r="G219" s="414"/>
      <c r="H219" s="415"/>
    </row>
    <row r="220" spans="1:8" ht="38.25" x14ac:dyDescent="0.2">
      <c r="A220" s="37" t="s">
        <v>6</v>
      </c>
      <c r="B220" s="37" t="s">
        <v>2060</v>
      </c>
      <c r="C220" s="37" t="s">
        <v>2061</v>
      </c>
      <c r="D220" s="37" t="s">
        <v>0</v>
      </c>
      <c r="E220" s="37" t="s">
        <v>8</v>
      </c>
      <c r="F220" s="37" t="s">
        <v>2062</v>
      </c>
      <c r="G220" s="38" t="s">
        <v>2063</v>
      </c>
      <c r="H220" s="38" t="s">
        <v>2733</v>
      </c>
    </row>
    <row r="221" spans="1:8" x14ac:dyDescent="0.2">
      <c r="A221" s="13" t="s">
        <v>2388</v>
      </c>
      <c r="B221" s="13" t="s">
        <v>2078</v>
      </c>
      <c r="C221" s="13" t="s">
        <v>2239</v>
      </c>
      <c r="D221" s="13" t="s">
        <v>1</v>
      </c>
      <c r="E221" s="13">
        <v>4</v>
      </c>
      <c r="F221" s="13">
        <v>5</v>
      </c>
      <c r="G221" s="23">
        <v>297.20333333333332</v>
      </c>
      <c r="H221" s="23">
        <v>237.76266666666666</v>
      </c>
    </row>
    <row r="222" spans="1:8" x14ac:dyDescent="0.2">
      <c r="A222" s="13" t="s">
        <v>2389</v>
      </c>
      <c r="B222" s="13" t="s">
        <v>2078</v>
      </c>
      <c r="C222" s="7" t="s">
        <v>2081</v>
      </c>
      <c r="D222" s="13" t="s">
        <v>1</v>
      </c>
      <c r="E222" s="13">
        <v>4</v>
      </c>
      <c r="F222" s="13">
        <v>5</v>
      </c>
      <c r="G222" s="23">
        <v>656.07</v>
      </c>
      <c r="H222" s="23">
        <v>524.85599999999999</v>
      </c>
    </row>
    <row r="223" spans="1:8" x14ac:dyDescent="0.2">
      <c r="A223" s="13" t="s">
        <v>2390</v>
      </c>
      <c r="B223" s="13" t="s">
        <v>2078</v>
      </c>
      <c r="C223" s="13" t="s">
        <v>2085</v>
      </c>
      <c r="D223" s="13" t="s">
        <v>1</v>
      </c>
      <c r="E223" s="13">
        <v>7</v>
      </c>
      <c r="F223" s="13">
        <v>10</v>
      </c>
      <c r="G223" s="23">
        <v>324.01727272727271</v>
      </c>
      <c r="H223" s="23">
        <v>226.81209090909087</v>
      </c>
    </row>
    <row r="224" spans="1:8" x14ac:dyDescent="0.2">
      <c r="A224" s="13" t="s">
        <v>2391</v>
      </c>
      <c r="B224" s="13" t="s">
        <v>2078</v>
      </c>
      <c r="C224" s="13" t="s">
        <v>2143</v>
      </c>
      <c r="D224" s="13" t="s">
        <v>1</v>
      </c>
      <c r="E224" s="13">
        <v>7</v>
      </c>
      <c r="F224" s="13">
        <v>5</v>
      </c>
      <c r="G224" s="23">
        <v>98.504999999999995</v>
      </c>
      <c r="H224" s="23">
        <v>137.90699999999998</v>
      </c>
    </row>
    <row r="225" spans="1:8" x14ac:dyDescent="0.2">
      <c r="A225" s="13" t="s">
        <v>2392</v>
      </c>
      <c r="B225" s="13" t="s">
        <v>2078</v>
      </c>
      <c r="C225" s="13" t="s">
        <v>2145</v>
      </c>
      <c r="D225" s="13" t="s">
        <v>1</v>
      </c>
      <c r="E225" s="13">
        <v>7</v>
      </c>
      <c r="F225" s="13">
        <v>5</v>
      </c>
      <c r="G225" s="23">
        <v>32.53</v>
      </c>
      <c r="H225" s="23">
        <v>45.542000000000002</v>
      </c>
    </row>
    <row r="226" spans="1:8" x14ac:dyDescent="0.2">
      <c r="A226" s="13" t="s">
        <v>2393</v>
      </c>
      <c r="B226" s="13" t="s">
        <v>2078</v>
      </c>
      <c r="C226" s="13" t="s">
        <v>2197</v>
      </c>
      <c r="D226" s="13" t="s">
        <v>1</v>
      </c>
      <c r="E226" s="13">
        <v>7</v>
      </c>
      <c r="F226" s="13">
        <v>5</v>
      </c>
      <c r="G226" s="23">
        <v>19.248333333333335</v>
      </c>
      <c r="H226" s="23">
        <v>26.94766666666667</v>
      </c>
    </row>
    <row r="227" spans="1:8" x14ac:dyDescent="0.2">
      <c r="A227" s="13" t="s">
        <v>2394</v>
      </c>
      <c r="B227" s="13" t="s">
        <v>2078</v>
      </c>
      <c r="C227" s="13" t="s">
        <v>2182</v>
      </c>
      <c r="D227" s="13" t="s">
        <v>1</v>
      </c>
      <c r="E227" s="13">
        <v>7</v>
      </c>
      <c r="F227" s="13">
        <v>10</v>
      </c>
      <c r="G227" s="23">
        <v>266.64000000000004</v>
      </c>
      <c r="H227" s="23">
        <v>186.64800000000002</v>
      </c>
    </row>
    <row r="228" spans="1:8" x14ac:dyDescent="0.2">
      <c r="A228" s="13" t="s">
        <v>2395</v>
      </c>
      <c r="B228" s="13" t="s">
        <v>2078</v>
      </c>
      <c r="C228" s="13" t="s">
        <v>2546</v>
      </c>
      <c r="D228" s="13" t="s">
        <v>1</v>
      </c>
      <c r="E228" s="13">
        <v>4</v>
      </c>
      <c r="F228" s="13">
        <v>10</v>
      </c>
      <c r="G228" s="23">
        <v>318.44499999999999</v>
      </c>
      <c r="H228" s="23">
        <v>127.378</v>
      </c>
    </row>
    <row r="229" spans="1:8" x14ac:dyDescent="0.2">
      <c r="A229" s="13" t="s">
        <v>2396</v>
      </c>
      <c r="B229" s="13" t="s">
        <v>2078</v>
      </c>
      <c r="C229" s="13" t="s">
        <v>2547</v>
      </c>
      <c r="D229" s="13" t="s">
        <v>1</v>
      </c>
      <c r="E229" s="13">
        <v>4</v>
      </c>
      <c r="F229" s="13">
        <v>10</v>
      </c>
      <c r="G229" s="23">
        <v>420.23500000000001</v>
      </c>
      <c r="H229" s="23">
        <v>168.09399999999999</v>
      </c>
    </row>
    <row r="230" spans="1:8" x14ac:dyDescent="0.2">
      <c r="A230" s="13" t="s">
        <v>2397</v>
      </c>
      <c r="B230" s="13" t="s">
        <v>2078</v>
      </c>
      <c r="C230" s="13" t="s">
        <v>2548</v>
      </c>
      <c r="D230" s="13" t="s">
        <v>1</v>
      </c>
      <c r="E230" s="13">
        <v>4</v>
      </c>
      <c r="F230" s="13">
        <v>10</v>
      </c>
      <c r="G230" s="23">
        <v>390.58333333333331</v>
      </c>
      <c r="H230" s="23">
        <v>156.23333333333332</v>
      </c>
    </row>
    <row r="231" spans="1:8" x14ac:dyDescent="0.2">
      <c r="A231" s="13" t="s">
        <v>2398</v>
      </c>
      <c r="B231" s="13" t="s">
        <v>2078</v>
      </c>
      <c r="C231" s="13" t="s">
        <v>2093</v>
      </c>
      <c r="D231" s="13" t="s">
        <v>1</v>
      </c>
      <c r="E231" s="13">
        <v>7</v>
      </c>
      <c r="F231" s="13">
        <v>10</v>
      </c>
      <c r="G231" s="23">
        <v>17.538333333333334</v>
      </c>
      <c r="H231" s="23">
        <v>12.276833333333334</v>
      </c>
    </row>
    <row r="232" spans="1:8" x14ac:dyDescent="0.2">
      <c r="A232" s="13" t="s">
        <v>2399</v>
      </c>
      <c r="B232" s="13" t="s">
        <v>2078</v>
      </c>
      <c r="C232" s="13" t="s">
        <v>2549</v>
      </c>
      <c r="D232" s="13" t="s">
        <v>1</v>
      </c>
      <c r="E232" s="13">
        <v>3</v>
      </c>
      <c r="F232" s="13">
        <v>10</v>
      </c>
      <c r="G232" s="23">
        <v>223.29400000000001</v>
      </c>
      <c r="H232" s="23">
        <v>66.988200000000006</v>
      </c>
    </row>
    <row r="233" spans="1:8" x14ac:dyDescent="0.2">
      <c r="A233" s="13" t="s">
        <v>2400</v>
      </c>
      <c r="B233" s="13" t="s">
        <v>2078</v>
      </c>
      <c r="C233" s="13" t="s">
        <v>2246</v>
      </c>
      <c r="D233" s="13" t="s">
        <v>1</v>
      </c>
      <c r="E233" s="13">
        <v>7</v>
      </c>
      <c r="F233" s="13">
        <v>10</v>
      </c>
      <c r="G233" s="23">
        <v>830.17000000000007</v>
      </c>
      <c r="H233" s="23">
        <v>581.11900000000003</v>
      </c>
    </row>
    <row r="234" spans="1:8" x14ac:dyDescent="0.2">
      <c r="A234" s="13" t="s">
        <v>2401</v>
      </c>
      <c r="B234" s="13" t="s">
        <v>2078</v>
      </c>
      <c r="C234" s="13" t="s">
        <v>2402</v>
      </c>
      <c r="D234" s="13" t="s">
        <v>1</v>
      </c>
      <c r="E234" s="13">
        <v>3</v>
      </c>
      <c r="F234" s="13">
        <v>5</v>
      </c>
      <c r="G234" s="23">
        <v>2041.414</v>
      </c>
      <c r="H234" s="23">
        <v>1224.8484000000001</v>
      </c>
    </row>
    <row r="235" spans="1:8" x14ac:dyDescent="0.2">
      <c r="A235" s="13" t="s">
        <v>2403</v>
      </c>
      <c r="B235" s="13" t="s">
        <v>2078</v>
      </c>
      <c r="C235" s="13" t="s">
        <v>2404</v>
      </c>
      <c r="D235" s="13" t="s">
        <v>1</v>
      </c>
      <c r="E235" s="13">
        <v>3</v>
      </c>
      <c r="F235" s="13">
        <v>5</v>
      </c>
      <c r="G235" s="23">
        <v>81.335999999999999</v>
      </c>
      <c r="H235" s="23">
        <v>48.801599999999993</v>
      </c>
    </row>
    <row r="236" spans="1:8" x14ac:dyDescent="0.2">
      <c r="A236" s="13" t="s">
        <v>2405</v>
      </c>
      <c r="B236" s="13" t="s">
        <v>2078</v>
      </c>
      <c r="C236" s="13" t="s">
        <v>2406</v>
      </c>
      <c r="D236" s="13" t="s">
        <v>1</v>
      </c>
      <c r="E236" s="13">
        <v>3</v>
      </c>
      <c r="F236" s="13">
        <v>10</v>
      </c>
      <c r="G236" s="23">
        <v>747.22857142857151</v>
      </c>
      <c r="H236" s="23">
        <v>224.16857142857143</v>
      </c>
    </row>
    <row r="237" spans="1:8" x14ac:dyDescent="0.2">
      <c r="A237" s="13" t="s">
        <v>2407</v>
      </c>
      <c r="B237" s="13" t="s">
        <v>2078</v>
      </c>
      <c r="C237" s="13" t="s">
        <v>2550</v>
      </c>
      <c r="D237" s="13" t="s">
        <v>1</v>
      </c>
      <c r="E237" s="13">
        <v>1</v>
      </c>
      <c r="F237" s="13">
        <v>5</v>
      </c>
      <c r="G237" s="23">
        <v>1243.8071428571427</v>
      </c>
      <c r="H237" s="23">
        <v>248.76142857142855</v>
      </c>
    </row>
    <row r="238" spans="1:8" x14ac:dyDescent="0.2">
      <c r="A238" s="13" t="s">
        <v>2408</v>
      </c>
      <c r="B238" s="13" t="s">
        <v>2078</v>
      </c>
      <c r="C238" s="13" t="s">
        <v>2409</v>
      </c>
      <c r="D238" s="13" t="s">
        <v>1</v>
      </c>
      <c r="E238" s="13">
        <v>1</v>
      </c>
      <c r="F238" s="13">
        <v>10</v>
      </c>
      <c r="G238" s="23">
        <v>1331.4633333333334</v>
      </c>
      <c r="H238" s="23">
        <v>133.14633333333333</v>
      </c>
    </row>
    <row r="239" spans="1:8" x14ac:dyDescent="0.2">
      <c r="A239" s="13" t="s">
        <v>2410</v>
      </c>
      <c r="B239" s="13" t="s">
        <v>2078</v>
      </c>
      <c r="C239" s="13" t="s">
        <v>2411</v>
      </c>
      <c r="D239" s="13" t="s">
        <v>1</v>
      </c>
      <c r="E239" s="13">
        <v>1</v>
      </c>
      <c r="F239" s="13">
        <v>10</v>
      </c>
      <c r="G239" s="23">
        <v>243.50666666666666</v>
      </c>
      <c r="H239" s="23">
        <v>24.350666666666665</v>
      </c>
    </row>
    <row r="240" spans="1:8" x14ac:dyDescent="0.2">
      <c r="A240" s="13" t="s">
        <v>2412</v>
      </c>
      <c r="B240" s="13" t="s">
        <v>2078</v>
      </c>
      <c r="C240" s="13" t="s">
        <v>2731</v>
      </c>
      <c r="D240" s="13" t="s">
        <v>1</v>
      </c>
      <c r="E240" s="13">
        <v>1</v>
      </c>
      <c r="F240" s="13">
        <v>10</v>
      </c>
      <c r="G240" s="23">
        <v>303.01333333333332</v>
      </c>
      <c r="H240" s="23">
        <v>30.301333333333332</v>
      </c>
    </row>
    <row r="241" spans="1:8" x14ac:dyDescent="0.2">
      <c r="A241" s="13" t="s">
        <v>2413</v>
      </c>
      <c r="B241" s="13" t="s">
        <v>2078</v>
      </c>
      <c r="C241" s="13" t="s">
        <v>2414</v>
      </c>
      <c r="D241" s="13" t="s">
        <v>1</v>
      </c>
      <c r="E241" s="13">
        <v>28</v>
      </c>
      <c r="F241" s="13">
        <v>5</v>
      </c>
      <c r="G241" s="23">
        <v>31.366666666666664</v>
      </c>
      <c r="H241" s="23">
        <v>175.65333333333331</v>
      </c>
    </row>
    <row r="242" spans="1:8" x14ac:dyDescent="0.2">
      <c r="A242" s="13" t="s">
        <v>2415</v>
      </c>
      <c r="B242" s="13" t="s">
        <v>2078</v>
      </c>
      <c r="C242" s="13" t="s">
        <v>2111</v>
      </c>
      <c r="D242" s="13" t="s">
        <v>1</v>
      </c>
      <c r="E242" s="13">
        <v>7</v>
      </c>
      <c r="F242" s="13">
        <v>5</v>
      </c>
      <c r="G242" s="23">
        <v>21.217000000000002</v>
      </c>
      <c r="H242" s="23">
        <v>29.703800000000001</v>
      </c>
    </row>
    <row r="243" spans="1:8" x14ac:dyDescent="0.2">
      <c r="A243" s="13" t="s">
        <v>2416</v>
      </c>
      <c r="B243" s="13" t="s">
        <v>2078</v>
      </c>
      <c r="C243" s="13" t="s">
        <v>2107</v>
      </c>
      <c r="D243" s="13" t="s">
        <v>1</v>
      </c>
      <c r="E243" s="13">
        <v>7</v>
      </c>
      <c r="F243" s="13">
        <v>5</v>
      </c>
      <c r="G243" s="23">
        <v>31.558333333333334</v>
      </c>
      <c r="H243" s="23">
        <v>44.181666666666665</v>
      </c>
    </row>
    <row r="244" spans="1:8" x14ac:dyDescent="0.2">
      <c r="A244" s="13" t="s">
        <v>2417</v>
      </c>
      <c r="B244" s="13" t="s">
        <v>2078</v>
      </c>
      <c r="C244" s="13" t="s">
        <v>2508</v>
      </c>
      <c r="D244" s="13" t="s">
        <v>1</v>
      </c>
      <c r="E244" s="13">
        <v>2</v>
      </c>
      <c r="F244" s="13">
        <v>10</v>
      </c>
      <c r="G244" s="23">
        <v>893.69666666666672</v>
      </c>
      <c r="H244" s="23">
        <v>178.73933333333335</v>
      </c>
    </row>
    <row r="245" spans="1:8" x14ac:dyDescent="0.2">
      <c r="A245" s="13" t="s">
        <v>2418</v>
      </c>
      <c r="B245" s="13" t="s">
        <v>2078</v>
      </c>
      <c r="C245" s="13" t="s">
        <v>2419</v>
      </c>
      <c r="D245" s="13" t="s">
        <v>1</v>
      </c>
      <c r="E245" s="13">
        <v>7</v>
      </c>
      <c r="F245" s="13">
        <v>5</v>
      </c>
      <c r="G245" s="23">
        <v>15.209999999999999</v>
      </c>
      <c r="H245" s="23">
        <v>21.294</v>
      </c>
    </row>
    <row r="246" spans="1:8" x14ac:dyDescent="0.2">
      <c r="A246" s="13" t="s">
        <v>2420</v>
      </c>
      <c r="B246" s="13" t="s">
        <v>2078</v>
      </c>
      <c r="C246" s="13" t="s">
        <v>2184</v>
      </c>
      <c r="D246" s="13" t="s">
        <v>1</v>
      </c>
      <c r="E246" s="13">
        <v>7</v>
      </c>
      <c r="F246" s="13">
        <v>5</v>
      </c>
      <c r="G246" s="23">
        <v>61.239999999999988</v>
      </c>
      <c r="H246" s="23">
        <v>85.735999999999976</v>
      </c>
    </row>
    <row r="247" spans="1:8" x14ac:dyDescent="0.2">
      <c r="A247" s="13" t="s">
        <v>2421</v>
      </c>
      <c r="B247" s="13" t="s">
        <v>2078</v>
      </c>
      <c r="C247" s="13" t="s">
        <v>2422</v>
      </c>
      <c r="D247" s="13" t="s">
        <v>1</v>
      </c>
      <c r="E247" s="13">
        <v>3</v>
      </c>
      <c r="F247" s="13">
        <v>5</v>
      </c>
      <c r="G247" s="23">
        <v>33.411999999999999</v>
      </c>
      <c r="H247" s="23">
        <v>20.047199999999997</v>
      </c>
    </row>
    <row r="248" spans="1:8" x14ac:dyDescent="0.2">
      <c r="A248" s="13" t="s">
        <v>2423</v>
      </c>
      <c r="B248" s="13" t="s">
        <v>2078</v>
      </c>
      <c r="C248" s="13" t="s">
        <v>2115</v>
      </c>
      <c r="D248" s="13" t="s">
        <v>1</v>
      </c>
      <c r="E248" s="13">
        <v>7</v>
      </c>
      <c r="F248" s="13">
        <v>5</v>
      </c>
      <c r="G248" s="23">
        <v>49.113333333333337</v>
      </c>
      <c r="H248" s="23">
        <v>68.75866666666667</v>
      </c>
    </row>
    <row r="249" spans="1:8" x14ac:dyDescent="0.2">
      <c r="A249" s="13" t="s">
        <v>2424</v>
      </c>
      <c r="B249" s="13" t="s">
        <v>2078</v>
      </c>
      <c r="C249" s="13" t="s">
        <v>2425</v>
      </c>
      <c r="D249" s="13" t="s">
        <v>1</v>
      </c>
      <c r="E249" s="13">
        <v>7</v>
      </c>
      <c r="F249" s="13">
        <v>5</v>
      </c>
      <c r="G249" s="23">
        <v>23.157999999999998</v>
      </c>
      <c r="H249" s="23">
        <v>32.421199999999999</v>
      </c>
    </row>
    <row r="250" spans="1:8" x14ac:dyDescent="0.2">
      <c r="A250" s="13" t="s">
        <v>2426</v>
      </c>
      <c r="B250" s="13" t="s">
        <v>2078</v>
      </c>
      <c r="C250" s="13" t="s">
        <v>2427</v>
      </c>
      <c r="D250" s="13" t="s">
        <v>1</v>
      </c>
      <c r="E250" s="13">
        <v>7</v>
      </c>
      <c r="F250" s="13">
        <v>5</v>
      </c>
      <c r="G250" s="23">
        <v>30.349999999999998</v>
      </c>
      <c r="H250" s="23">
        <v>42.489999999999995</v>
      </c>
    </row>
    <row r="251" spans="1:8" x14ac:dyDescent="0.2">
      <c r="A251" s="13" t="s">
        <v>2428</v>
      </c>
      <c r="B251" s="13" t="s">
        <v>2078</v>
      </c>
      <c r="C251" s="13" t="s">
        <v>2326</v>
      </c>
      <c r="D251" s="13" t="s">
        <v>1</v>
      </c>
      <c r="E251" s="13">
        <v>7</v>
      </c>
      <c r="F251" s="13">
        <v>5</v>
      </c>
      <c r="G251" s="23">
        <v>9.8733333333333331</v>
      </c>
      <c r="H251" s="23">
        <v>13.822666666666667</v>
      </c>
    </row>
    <row r="252" spans="1:8" x14ac:dyDescent="0.2">
      <c r="A252" s="13" t="s">
        <v>2429</v>
      </c>
      <c r="B252" s="13" t="s">
        <v>2078</v>
      </c>
      <c r="C252" s="13" t="s">
        <v>2314</v>
      </c>
      <c r="D252" s="13" t="s">
        <v>1</v>
      </c>
      <c r="E252" s="13">
        <v>7</v>
      </c>
      <c r="F252" s="13">
        <v>5</v>
      </c>
      <c r="G252" s="23">
        <v>19.505000000000003</v>
      </c>
      <c r="H252" s="23">
        <v>27.307000000000006</v>
      </c>
    </row>
    <row r="253" spans="1:8" x14ac:dyDescent="0.2">
      <c r="A253" s="13" t="s">
        <v>2430</v>
      </c>
      <c r="B253" s="13" t="s">
        <v>2078</v>
      </c>
      <c r="C253" s="13" t="s">
        <v>2089</v>
      </c>
      <c r="D253" s="13" t="s">
        <v>1</v>
      </c>
      <c r="E253" s="13">
        <v>3</v>
      </c>
      <c r="F253" s="13">
        <v>5</v>
      </c>
      <c r="G253" s="23">
        <v>13.712</v>
      </c>
      <c r="H253" s="23">
        <v>8.2271999999999998</v>
      </c>
    </row>
    <row r="254" spans="1:8" x14ac:dyDescent="0.2">
      <c r="A254" s="13" t="s">
        <v>2431</v>
      </c>
      <c r="B254" s="13" t="s">
        <v>2078</v>
      </c>
      <c r="C254" s="13" t="s">
        <v>2091</v>
      </c>
      <c r="D254" s="13" t="s">
        <v>1</v>
      </c>
      <c r="E254" s="13">
        <v>3</v>
      </c>
      <c r="F254" s="13">
        <v>5</v>
      </c>
      <c r="G254" s="23">
        <v>11.909999999999998</v>
      </c>
      <c r="H254" s="23">
        <v>7.145999999999999</v>
      </c>
    </row>
    <row r="255" spans="1:8" x14ac:dyDescent="0.2">
      <c r="A255" s="13" t="s">
        <v>2432</v>
      </c>
      <c r="B255" s="13" t="s">
        <v>2078</v>
      </c>
      <c r="C255" s="13" t="s">
        <v>2433</v>
      </c>
      <c r="D255" s="13" t="s">
        <v>1</v>
      </c>
      <c r="E255" s="13">
        <v>7</v>
      </c>
      <c r="F255" s="13">
        <v>5</v>
      </c>
      <c r="G255" s="23">
        <v>93.936666666666667</v>
      </c>
      <c r="H255" s="23">
        <v>131.51133333333331</v>
      </c>
    </row>
    <row r="256" spans="1:8" x14ac:dyDescent="0.2">
      <c r="A256" s="28" t="s">
        <v>2434</v>
      </c>
      <c r="B256" s="28" t="s">
        <v>2078</v>
      </c>
      <c r="C256" s="28" t="s">
        <v>2435</v>
      </c>
      <c r="D256" s="28" t="s">
        <v>1</v>
      </c>
      <c r="E256" s="28">
        <v>4</v>
      </c>
      <c r="F256" s="28">
        <v>10</v>
      </c>
      <c r="G256" s="42">
        <v>118.54333333333334</v>
      </c>
      <c r="H256" s="23">
        <v>47.417333333333332</v>
      </c>
    </row>
    <row r="257" spans="1:8" x14ac:dyDescent="0.2">
      <c r="A257" s="13" t="s">
        <v>2436</v>
      </c>
      <c r="B257" s="13" t="s">
        <v>2078</v>
      </c>
      <c r="C257" s="13" t="s">
        <v>2437</v>
      </c>
      <c r="D257" s="13" t="s">
        <v>1</v>
      </c>
      <c r="E257" s="13">
        <v>4</v>
      </c>
      <c r="F257" s="13">
        <v>10</v>
      </c>
      <c r="G257" s="23">
        <v>433.84888888888895</v>
      </c>
      <c r="H257" s="23">
        <v>173.53955555555558</v>
      </c>
    </row>
    <row r="258" spans="1:8" x14ac:dyDescent="0.2">
      <c r="A258" s="13" t="s">
        <v>2438</v>
      </c>
      <c r="B258" s="13" t="s">
        <v>2078</v>
      </c>
      <c r="C258" s="13" t="s">
        <v>2439</v>
      </c>
      <c r="D258" s="13" t="s">
        <v>1</v>
      </c>
      <c r="E258" s="13">
        <v>7</v>
      </c>
      <c r="F258" s="13">
        <v>5</v>
      </c>
      <c r="G258" s="23">
        <v>228.91</v>
      </c>
      <c r="H258" s="23">
        <v>320.47399999999999</v>
      </c>
    </row>
    <row r="259" spans="1:8" x14ac:dyDescent="0.2">
      <c r="A259" s="13" t="s">
        <v>2440</v>
      </c>
      <c r="B259" s="13" t="s">
        <v>2078</v>
      </c>
      <c r="C259" s="13" t="s">
        <v>2441</v>
      </c>
      <c r="D259" s="13" t="s">
        <v>1</v>
      </c>
      <c r="E259" s="13">
        <v>7</v>
      </c>
      <c r="F259" s="13">
        <v>5</v>
      </c>
      <c r="G259" s="23">
        <v>162.80199999999999</v>
      </c>
      <c r="H259" s="23">
        <v>227.9228</v>
      </c>
    </row>
    <row r="260" spans="1:8" x14ac:dyDescent="0.2">
      <c r="A260" s="28" t="s">
        <v>2442</v>
      </c>
      <c r="B260" s="28" t="s">
        <v>2078</v>
      </c>
      <c r="C260" s="28" t="s">
        <v>2443</v>
      </c>
      <c r="D260" s="28" t="s">
        <v>1</v>
      </c>
      <c r="E260" s="28">
        <v>2</v>
      </c>
      <c r="F260" s="28">
        <v>10</v>
      </c>
      <c r="G260" s="42">
        <v>154.19000000000003</v>
      </c>
      <c r="H260" s="23">
        <v>30.838000000000005</v>
      </c>
    </row>
    <row r="261" spans="1:8" x14ac:dyDescent="0.2">
      <c r="A261" s="13" t="s">
        <v>2444</v>
      </c>
      <c r="B261" s="13" t="s">
        <v>2078</v>
      </c>
      <c r="C261" s="13" t="s">
        <v>2262</v>
      </c>
      <c r="D261" s="13" t="s">
        <v>1</v>
      </c>
      <c r="E261" s="13">
        <v>2</v>
      </c>
      <c r="F261" s="13">
        <v>10</v>
      </c>
      <c r="G261" s="23">
        <v>1254.7133333333334</v>
      </c>
      <c r="H261" s="23">
        <v>250.94266666666667</v>
      </c>
    </row>
    <row r="262" spans="1:8" x14ac:dyDescent="0.2">
      <c r="A262" s="13" t="s">
        <v>2445</v>
      </c>
      <c r="B262" s="13" t="s">
        <v>2078</v>
      </c>
      <c r="C262" s="13" t="s">
        <v>2446</v>
      </c>
      <c r="D262" s="13" t="s">
        <v>1</v>
      </c>
      <c r="E262" s="13">
        <v>2</v>
      </c>
      <c r="F262" s="13">
        <v>10</v>
      </c>
      <c r="G262" s="23">
        <v>393.85999999999996</v>
      </c>
      <c r="H262" s="23">
        <v>78.771999999999991</v>
      </c>
    </row>
    <row r="263" spans="1:8" x14ac:dyDescent="0.2">
      <c r="A263" s="13" t="s">
        <v>2447</v>
      </c>
      <c r="B263" s="13" t="s">
        <v>2078</v>
      </c>
      <c r="C263" s="13" t="s">
        <v>2551</v>
      </c>
      <c r="D263" s="13" t="s">
        <v>1</v>
      </c>
      <c r="E263" s="13">
        <v>4</v>
      </c>
      <c r="F263" s="13">
        <v>5</v>
      </c>
      <c r="G263" s="23">
        <v>30.240000000000002</v>
      </c>
      <c r="H263" s="23">
        <v>24.192</v>
      </c>
    </row>
    <row r="264" spans="1:8" x14ac:dyDescent="0.2">
      <c r="A264" s="13" t="s">
        <v>2448</v>
      </c>
      <c r="B264" s="13" t="s">
        <v>2078</v>
      </c>
      <c r="C264" s="13" t="s">
        <v>2093</v>
      </c>
      <c r="D264" s="13" t="s">
        <v>1</v>
      </c>
      <c r="E264" s="13">
        <v>7</v>
      </c>
      <c r="F264" s="13">
        <v>10</v>
      </c>
      <c r="G264" s="23">
        <v>17.538333333333334</v>
      </c>
      <c r="H264" s="23">
        <v>12.276833333333334</v>
      </c>
    </row>
    <row r="265" spans="1:8" x14ac:dyDescent="0.2">
      <c r="A265" s="13" t="s">
        <v>2449</v>
      </c>
      <c r="B265" s="13" t="s">
        <v>2078</v>
      </c>
      <c r="C265" s="13" t="s">
        <v>2552</v>
      </c>
      <c r="D265" s="13" t="s">
        <v>1</v>
      </c>
      <c r="E265" s="13">
        <v>4</v>
      </c>
      <c r="F265" s="13">
        <v>10</v>
      </c>
      <c r="G265" s="23">
        <v>221.10374999999999</v>
      </c>
      <c r="H265" s="23">
        <v>88.441499999999991</v>
      </c>
    </row>
    <row r="266" spans="1:8" x14ac:dyDescent="0.2">
      <c r="A266" s="13" t="s">
        <v>2450</v>
      </c>
      <c r="B266" s="13" t="s">
        <v>2078</v>
      </c>
      <c r="C266" s="13" t="s">
        <v>2451</v>
      </c>
      <c r="D266" s="13" t="s">
        <v>1</v>
      </c>
      <c r="E266" s="13">
        <v>4</v>
      </c>
      <c r="F266" s="13">
        <v>5</v>
      </c>
      <c r="G266" s="23">
        <v>17.97</v>
      </c>
      <c r="H266" s="23">
        <v>14.375999999999999</v>
      </c>
    </row>
    <row r="267" spans="1:8" x14ac:dyDescent="0.2">
      <c r="A267" s="13" t="s">
        <v>2452</v>
      </c>
      <c r="B267" s="13" t="s">
        <v>2078</v>
      </c>
      <c r="C267" s="13" t="s">
        <v>2283</v>
      </c>
      <c r="D267" s="13" t="s">
        <v>1</v>
      </c>
      <c r="E267" s="13">
        <v>7</v>
      </c>
      <c r="F267" s="13">
        <v>5</v>
      </c>
      <c r="G267" s="23">
        <v>111.98333333333333</v>
      </c>
      <c r="H267" s="23">
        <v>156.77666666666667</v>
      </c>
    </row>
    <row r="268" spans="1:8" x14ac:dyDescent="0.2">
      <c r="A268" s="13" t="s">
        <v>2453</v>
      </c>
      <c r="B268" s="13" t="s">
        <v>2078</v>
      </c>
      <c r="C268" s="13" t="s">
        <v>2366</v>
      </c>
      <c r="D268" s="13" t="s">
        <v>1</v>
      </c>
      <c r="E268" s="13">
        <v>7</v>
      </c>
      <c r="F268" s="13">
        <v>5</v>
      </c>
      <c r="G268" s="23">
        <v>85.113333333333344</v>
      </c>
      <c r="H268" s="23">
        <v>119.15866666666668</v>
      </c>
    </row>
    <row r="269" spans="1:8" x14ac:dyDescent="0.2">
      <c r="A269" s="13" t="s">
        <v>2454</v>
      </c>
      <c r="B269" s="13" t="s">
        <v>2078</v>
      </c>
      <c r="C269" s="13" t="s">
        <v>2455</v>
      </c>
      <c r="D269" s="13" t="s">
        <v>1</v>
      </c>
      <c r="E269" s="13">
        <v>4</v>
      </c>
      <c r="F269" s="13">
        <v>5</v>
      </c>
      <c r="G269" s="23">
        <v>33.377272727272725</v>
      </c>
      <c r="H269" s="23">
        <v>26.701818181818179</v>
      </c>
    </row>
    <row r="270" spans="1:8" x14ac:dyDescent="0.2">
      <c r="A270" s="421" t="s">
        <v>2044</v>
      </c>
      <c r="B270" s="419"/>
      <c r="C270" s="419"/>
      <c r="D270" s="419"/>
      <c r="E270" s="419"/>
      <c r="F270" s="419"/>
      <c r="G270" s="419"/>
      <c r="H270" s="49">
        <v>6891.8123646464628</v>
      </c>
    </row>
    <row r="271" spans="1:8" x14ac:dyDescent="0.2">
      <c r="A271" s="413" t="s">
        <v>2456</v>
      </c>
      <c r="B271" s="414"/>
      <c r="C271" s="414"/>
      <c r="D271" s="414"/>
      <c r="E271" s="414"/>
      <c r="F271" s="414"/>
      <c r="G271" s="414"/>
      <c r="H271" s="415"/>
    </row>
    <row r="272" spans="1:8" ht="38.25" x14ac:dyDescent="0.2">
      <c r="A272" s="37" t="s">
        <v>6</v>
      </c>
      <c r="B272" s="37" t="s">
        <v>2060</v>
      </c>
      <c r="C272" s="37" t="s">
        <v>2061</v>
      </c>
      <c r="D272" s="37" t="s">
        <v>0</v>
      </c>
      <c r="E272" s="37" t="s">
        <v>8</v>
      </c>
      <c r="F272" s="37" t="s">
        <v>2062</v>
      </c>
      <c r="G272" s="38" t="s">
        <v>2063</v>
      </c>
      <c r="H272" s="38" t="s">
        <v>2733</v>
      </c>
    </row>
    <row r="273" spans="1:8" x14ac:dyDescent="0.2">
      <c r="A273" s="13" t="s">
        <v>2457</v>
      </c>
      <c r="B273" s="13" t="s">
        <v>2151</v>
      </c>
      <c r="C273" s="13" t="s">
        <v>2458</v>
      </c>
      <c r="D273" s="13" t="s">
        <v>1</v>
      </c>
      <c r="E273" s="13">
        <v>7</v>
      </c>
      <c r="F273" s="13">
        <v>1</v>
      </c>
      <c r="G273" s="23">
        <v>14.1325</v>
      </c>
      <c r="H273" s="23">
        <v>98.927500000000009</v>
      </c>
    </row>
    <row r="274" spans="1:8" x14ac:dyDescent="0.2">
      <c r="A274" s="13" t="s">
        <v>2459</v>
      </c>
      <c r="B274" s="13" t="s">
        <v>2151</v>
      </c>
      <c r="C274" s="13" t="s">
        <v>2152</v>
      </c>
      <c r="D274" s="13" t="s">
        <v>1</v>
      </c>
      <c r="E274" s="13">
        <v>7</v>
      </c>
      <c r="F274" s="13">
        <v>1</v>
      </c>
      <c r="G274" s="23">
        <v>43.787500000000001</v>
      </c>
      <c r="H274" s="23">
        <v>306.51249999999999</v>
      </c>
    </row>
    <row r="275" spans="1:8" x14ac:dyDescent="0.2">
      <c r="A275" s="13" t="s">
        <v>2460</v>
      </c>
      <c r="B275" s="13" t="s">
        <v>2151</v>
      </c>
      <c r="C275" s="13" t="s">
        <v>2156</v>
      </c>
      <c r="D275" s="13" t="s">
        <v>1</v>
      </c>
      <c r="E275" s="13">
        <v>7</v>
      </c>
      <c r="F275" s="13">
        <v>1</v>
      </c>
      <c r="G275" s="23">
        <v>8.8416666666666668</v>
      </c>
      <c r="H275" s="23">
        <v>61.891666666666666</v>
      </c>
    </row>
    <row r="276" spans="1:8" x14ac:dyDescent="0.2">
      <c r="A276" s="13" t="s">
        <v>2461</v>
      </c>
      <c r="B276" s="13" t="s">
        <v>2151</v>
      </c>
      <c r="C276" s="13" t="s">
        <v>2160</v>
      </c>
      <c r="D276" s="13" t="s">
        <v>1</v>
      </c>
      <c r="E276" s="13">
        <v>7</v>
      </c>
      <c r="F276" s="13">
        <v>1</v>
      </c>
      <c r="G276" s="23">
        <v>1.0074000000000001</v>
      </c>
      <c r="H276" s="23">
        <v>7.0518000000000001</v>
      </c>
    </row>
    <row r="277" spans="1:8" x14ac:dyDescent="0.2">
      <c r="A277" s="13" t="s">
        <v>2462</v>
      </c>
      <c r="B277" s="13" t="s">
        <v>2151</v>
      </c>
      <c r="C277" s="13" t="s">
        <v>2463</v>
      </c>
      <c r="D277" s="13" t="s">
        <v>1</v>
      </c>
      <c r="E277" s="13">
        <v>3</v>
      </c>
      <c r="F277" s="13">
        <v>1</v>
      </c>
      <c r="G277" s="23">
        <v>150.91</v>
      </c>
      <c r="H277" s="23">
        <v>452.73</v>
      </c>
    </row>
    <row r="278" spans="1:8" x14ac:dyDescent="0.2">
      <c r="A278" s="13" t="s">
        <v>2464</v>
      </c>
      <c r="B278" s="13" t="s">
        <v>2151</v>
      </c>
      <c r="C278" s="13" t="s">
        <v>2465</v>
      </c>
      <c r="D278" s="13" t="s">
        <v>1</v>
      </c>
      <c r="E278" s="13">
        <v>3</v>
      </c>
      <c r="F278" s="13">
        <v>1</v>
      </c>
      <c r="G278" s="23">
        <v>23.584864864864869</v>
      </c>
      <c r="H278" s="23">
        <v>70.754594594594607</v>
      </c>
    </row>
    <row r="279" spans="1:8" x14ac:dyDescent="0.2">
      <c r="A279" s="13" t="s">
        <v>2466</v>
      </c>
      <c r="B279" s="13" t="s">
        <v>2151</v>
      </c>
      <c r="C279" s="13" t="s">
        <v>2162</v>
      </c>
      <c r="D279" s="13" t="s">
        <v>1</v>
      </c>
      <c r="E279" s="13">
        <v>7</v>
      </c>
      <c r="F279" s="13">
        <v>1</v>
      </c>
      <c r="G279" s="23">
        <v>19.571999999999999</v>
      </c>
      <c r="H279" s="23">
        <v>137.00399999999999</v>
      </c>
    </row>
    <row r="280" spans="1:8" x14ac:dyDescent="0.2">
      <c r="A280" s="419" t="s">
        <v>2044</v>
      </c>
      <c r="B280" s="419"/>
      <c r="C280" s="419"/>
      <c r="D280" s="419"/>
      <c r="E280" s="419"/>
      <c r="F280" s="419"/>
      <c r="G280" s="419"/>
      <c r="H280" s="23">
        <v>1134.8720612612613</v>
      </c>
    </row>
    <row r="281" spans="1:8" ht="18.75" customHeight="1" x14ac:dyDescent="0.2">
      <c r="A281" s="417" t="s">
        <v>2467</v>
      </c>
      <c r="B281" s="418"/>
      <c r="C281" s="418"/>
      <c r="D281" s="418"/>
      <c r="E281" s="418"/>
      <c r="F281" s="418"/>
      <c r="G281" s="418"/>
      <c r="H281" s="418"/>
    </row>
    <row r="282" spans="1:8" ht="18.75" customHeight="1" x14ac:dyDescent="0.2">
      <c r="A282" s="413" t="s">
        <v>2468</v>
      </c>
      <c r="B282" s="414"/>
      <c r="C282" s="414"/>
      <c r="D282" s="414"/>
      <c r="E282" s="414"/>
      <c r="F282" s="414"/>
      <c r="G282" s="414"/>
      <c r="H282" s="415"/>
    </row>
    <row r="283" spans="1:8" ht="38.25" x14ac:dyDescent="0.2">
      <c r="A283" s="37" t="s">
        <v>6</v>
      </c>
      <c r="B283" s="37" t="s">
        <v>2060</v>
      </c>
      <c r="C283" s="37" t="s">
        <v>2061</v>
      </c>
      <c r="D283" s="37" t="s">
        <v>0</v>
      </c>
      <c r="E283" s="37" t="s">
        <v>8</v>
      </c>
      <c r="F283" s="37" t="s">
        <v>2062</v>
      </c>
      <c r="G283" s="38" t="s">
        <v>2063</v>
      </c>
      <c r="H283" s="38" t="s">
        <v>2733</v>
      </c>
    </row>
    <row r="284" spans="1:8" x14ac:dyDescent="0.2">
      <c r="A284" s="13" t="s">
        <v>2469</v>
      </c>
      <c r="B284" s="13" t="s">
        <v>2078</v>
      </c>
      <c r="C284" s="13" t="s">
        <v>2239</v>
      </c>
      <c r="D284" s="13" t="s">
        <v>1</v>
      </c>
      <c r="E284" s="13">
        <v>1</v>
      </c>
      <c r="F284" s="13">
        <v>5</v>
      </c>
      <c r="G284" s="23">
        <v>297.20333333333332</v>
      </c>
      <c r="H284" s="23">
        <v>59.440666666666665</v>
      </c>
    </row>
    <row r="285" spans="1:8" x14ac:dyDescent="0.2">
      <c r="A285" s="13" t="s">
        <v>2470</v>
      </c>
      <c r="B285" s="13" t="s">
        <v>2078</v>
      </c>
      <c r="C285" s="7" t="s">
        <v>2081</v>
      </c>
      <c r="D285" s="13" t="s">
        <v>1</v>
      </c>
      <c r="E285" s="13">
        <v>1</v>
      </c>
      <c r="F285" s="13">
        <v>5</v>
      </c>
      <c r="G285" s="23">
        <v>656.07</v>
      </c>
      <c r="H285" s="23">
        <v>131.214</v>
      </c>
    </row>
    <row r="286" spans="1:8" x14ac:dyDescent="0.2">
      <c r="A286" s="13" t="s">
        <v>2471</v>
      </c>
      <c r="B286" s="13" t="s">
        <v>2078</v>
      </c>
      <c r="C286" s="13" t="s">
        <v>2085</v>
      </c>
      <c r="D286" s="13" t="s">
        <v>1</v>
      </c>
      <c r="E286" s="13">
        <v>1</v>
      </c>
      <c r="F286" s="13">
        <v>10</v>
      </c>
      <c r="G286" s="23">
        <v>324.01727272727271</v>
      </c>
      <c r="H286" s="23">
        <v>32.401727272727271</v>
      </c>
    </row>
    <row r="287" spans="1:8" x14ac:dyDescent="0.2">
      <c r="A287" s="13" t="s">
        <v>2472</v>
      </c>
      <c r="B287" s="13" t="s">
        <v>2078</v>
      </c>
      <c r="C287" s="13" t="s">
        <v>2143</v>
      </c>
      <c r="D287" s="13" t="s">
        <v>1</v>
      </c>
      <c r="E287" s="13">
        <v>1</v>
      </c>
      <c r="F287" s="13">
        <v>5</v>
      </c>
      <c r="G287" s="23">
        <v>98.504999999999995</v>
      </c>
      <c r="H287" s="23">
        <v>19.701000000000001</v>
      </c>
    </row>
    <row r="288" spans="1:8" x14ac:dyDescent="0.2">
      <c r="A288" s="13" t="s">
        <v>2473</v>
      </c>
      <c r="B288" s="13" t="s">
        <v>2078</v>
      </c>
      <c r="C288" s="13" t="s">
        <v>2145</v>
      </c>
      <c r="D288" s="13" t="s">
        <v>1</v>
      </c>
      <c r="E288" s="13">
        <v>1</v>
      </c>
      <c r="F288" s="13">
        <v>5</v>
      </c>
      <c r="G288" s="23">
        <v>32.53</v>
      </c>
      <c r="H288" s="23">
        <v>6.5060000000000002</v>
      </c>
    </row>
    <row r="289" spans="1:8" x14ac:dyDescent="0.2">
      <c r="A289" s="13" t="s">
        <v>2474</v>
      </c>
      <c r="B289" s="13" t="s">
        <v>2078</v>
      </c>
      <c r="C289" s="13" t="s">
        <v>2197</v>
      </c>
      <c r="D289" s="13" t="s">
        <v>1</v>
      </c>
      <c r="E289" s="13">
        <v>1</v>
      </c>
      <c r="F289" s="13">
        <v>5</v>
      </c>
      <c r="G289" s="23">
        <v>19.248333333333335</v>
      </c>
      <c r="H289" s="23">
        <v>3.8496666666666668</v>
      </c>
    </row>
    <row r="290" spans="1:8" x14ac:dyDescent="0.2">
      <c r="A290" s="13" t="s">
        <v>2475</v>
      </c>
      <c r="B290" s="13" t="s">
        <v>2078</v>
      </c>
      <c r="C290" s="13" t="s">
        <v>2509</v>
      </c>
      <c r="D290" s="13" t="s">
        <v>1</v>
      </c>
      <c r="E290" s="13">
        <v>6</v>
      </c>
      <c r="F290" s="13">
        <v>5</v>
      </c>
      <c r="G290" s="23">
        <v>161.42333333333332</v>
      </c>
      <c r="H290" s="23">
        <v>193.708</v>
      </c>
    </row>
    <row r="291" spans="1:8" x14ac:dyDescent="0.2">
      <c r="A291" s="13" t="s">
        <v>2476</v>
      </c>
      <c r="B291" s="13" t="s">
        <v>2078</v>
      </c>
      <c r="C291" s="13" t="s">
        <v>2477</v>
      </c>
      <c r="D291" s="13" t="s">
        <v>1</v>
      </c>
      <c r="E291" s="13">
        <v>2</v>
      </c>
      <c r="F291" s="13">
        <v>10</v>
      </c>
      <c r="G291" s="23">
        <v>27.58285714285714</v>
      </c>
      <c r="H291" s="23">
        <v>5.516571428571428</v>
      </c>
    </row>
    <row r="292" spans="1:8" x14ac:dyDescent="0.2">
      <c r="A292" s="13" t="s">
        <v>2478</v>
      </c>
      <c r="B292" s="13" t="s">
        <v>2078</v>
      </c>
      <c r="C292" s="13" t="s">
        <v>2479</v>
      </c>
      <c r="D292" s="13" t="s">
        <v>1</v>
      </c>
      <c r="E292" s="13">
        <v>1</v>
      </c>
      <c r="F292" s="13">
        <v>5</v>
      </c>
      <c r="G292" s="23">
        <v>84.786111111111097</v>
      </c>
      <c r="H292" s="23">
        <v>16.957222222222221</v>
      </c>
    </row>
    <row r="293" spans="1:8" x14ac:dyDescent="0.2">
      <c r="A293" s="13" t="s">
        <v>2480</v>
      </c>
      <c r="B293" s="13" t="s">
        <v>2078</v>
      </c>
      <c r="C293" s="13" t="s">
        <v>2481</v>
      </c>
      <c r="D293" s="13" t="s">
        <v>1</v>
      </c>
      <c r="E293" s="13">
        <v>2</v>
      </c>
      <c r="F293" s="13">
        <v>5</v>
      </c>
      <c r="G293" s="23">
        <v>12.553888888888888</v>
      </c>
      <c r="H293" s="23">
        <v>5.0215555555555556</v>
      </c>
    </row>
    <row r="294" spans="1:8" x14ac:dyDescent="0.2">
      <c r="A294" s="13" t="s">
        <v>2482</v>
      </c>
      <c r="B294" s="13" t="s">
        <v>2078</v>
      </c>
      <c r="C294" s="13" t="s">
        <v>2184</v>
      </c>
      <c r="D294" s="13" t="s">
        <v>1</v>
      </c>
      <c r="E294" s="13">
        <v>1</v>
      </c>
      <c r="F294" s="13">
        <v>5</v>
      </c>
      <c r="G294" s="23">
        <v>61.239999999999988</v>
      </c>
      <c r="H294" s="23">
        <v>12.247999999999998</v>
      </c>
    </row>
    <row r="295" spans="1:8" x14ac:dyDescent="0.2">
      <c r="A295" s="13" t="s">
        <v>2483</v>
      </c>
      <c r="B295" s="13" t="s">
        <v>2078</v>
      </c>
      <c r="C295" s="13" t="s">
        <v>2510</v>
      </c>
      <c r="D295" s="13" t="s">
        <v>1</v>
      </c>
      <c r="E295" s="13">
        <v>2</v>
      </c>
      <c r="F295" s="13">
        <v>5</v>
      </c>
      <c r="G295" s="23">
        <v>12.145000000000001</v>
      </c>
      <c r="H295" s="23">
        <v>4.8580000000000005</v>
      </c>
    </row>
    <row r="296" spans="1:8" x14ac:dyDescent="0.2">
      <c r="A296" s="13" t="s">
        <v>2484</v>
      </c>
      <c r="B296" s="13" t="s">
        <v>2078</v>
      </c>
      <c r="C296" s="13" t="s">
        <v>2485</v>
      </c>
      <c r="D296" s="13" t="s">
        <v>1</v>
      </c>
      <c r="E296" s="13">
        <v>1</v>
      </c>
      <c r="F296" s="13">
        <v>5</v>
      </c>
      <c r="G296" s="23">
        <v>241.85977272727271</v>
      </c>
      <c r="H296" s="23">
        <v>48.371954545454543</v>
      </c>
    </row>
    <row r="297" spans="1:8" x14ac:dyDescent="0.2">
      <c r="A297" s="13" t="s">
        <v>2486</v>
      </c>
      <c r="B297" s="13" t="s">
        <v>2078</v>
      </c>
      <c r="C297" s="13" t="s">
        <v>2718</v>
      </c>
      <c r="D297" s="13" t="s">
        <v>1</v>
      </c>
      <c r="E297" s="13">
        <v>4</v>
      </c>
      <c r="F297" s="13">
        <v>5</v>
      </c>
      <c r="G297" s="23">
        <v>3.8686666666666669</v>
      </c>
      <c r="H297" s="23">
        <v>3.0949333333333335</v>
      </c>
    </row>
    <row r="298" spans="1:8" x14ac:dyDescent="0.2">
      <c r="A298" s="13" t="s">
        <v>2487</v>
      </c>
      <c r="B298" s="28" t="s">
        <v>2078</v>
      </c>
      <c r="C298" s="28" t="s">
        <v>2490</v>
      </c>
      <c r="D298" s="28" t="s">
        <v>1</v>
      </c>
      <c r="E298" s="28">
        <v>2</v>
      </c>
      <c r="F298" s="28">
        <v>5</v>
      </c>
      <c r="G298" s="42">
        <v>52.346666666666671</v>
      </c>
      <c r="H298" s="23">
        <v>20.93866666666667</v>
      </c>
    </row>
    <row r="299" spans="1:8" x14ac:dyDescent="0.2">
      <c r="A299" s="13" t="s">
        <v>2488</v>
      </c>
      <c r="B299" s="13" t="s">
        <v>2078</v>
      </c>
      <c r="C299" s="13" t="s">
        <v>2361</v>
      </c>
      <c r="D299" s="13" t="s">
        <v>1</v>
      </c>
      <c r="E299" s="13">
        <v>1</v>
      </c>
      <c r="F299" s="13">
        <v>10</v>
      </c>
      <c r="G299" s="23">
        <v>8.9555555555555557</v>
      </c>
      <c r="H299" s="23">
        <v>0.89555555555555555</v>
      </c>
    </row>
    <row r="300" spans="1:8" x14ac:dyDescent="0.2">
      <c r="A300" s="13" t="s">
        <v>2489</v>
      </c>
      <c r="B300" s="13" t="s">
        <v>2078</v>
      </c>
      <c r="C300" s="13" t="s">
        <v>2493</v>
      </c>
      <c r="D300" s="13" t="s">
        <v>1</v>
      </c>
      <c r="E300" s="13">
        <v>1</v>
      </c>
      <c r="F300" s="13">
        <v>10</v>
      </c>
      <c r="G300" s="23">
        <v>830.17000000000007</v>
      </c>
      <c r="H300" s="23">
        <v>83.01700000000001</v>
      </c>
    </row>
    <row r="301" spans="1:8" x14ac:dyDescent="0.2">
      <c r="A301" s="13" t="s">
        <v>2491</v>
      </c>
      <c r="B301" s="13" t="s">
        <v>2078</v>
      </c>
      <c r="C301" s="13" t="s">
        <v>2419</v>
      </c>
      <c r="D301" s="13" t="s">
        <v>1</v>
      </c>
      <c r="E301" s="13">
        <v>1</v>
      </c>
      <c r="F301" s="13">
        <v>5</v>
      </c>
      <c r="G301" s="23">
        <v>15.209999999999999</v>
      </c>
      <c r="H301" s="23">
        <v>3.0419999999999998</v>
      </c>
    </row>
    <row r="302" spans="1:8" x14ac:dyDescent="0.2">
      <c r="A302" s="13" t="s">
        <v>2492</v>
      </c>
      <c r="B302" s="13" t="s">
        <v>2078</v>
      </c>
      <c r="C302" s="13" t="s">
        <v>2366</v>
      </c>
      <c r="D302" s="13" t="s">
        <v>1</v>
      </c>
      <c r="E302" s="50">
        <v>1</v>
      </c>
      <c r="F302" s="13">
        <v>5</v>
      </c>
      <c r="G302" s="23">
        <v>85.113333333333344</v>
      </c>
      <c r="H302" s="23">
        <v>17.022666666666669</v>
      </c>
    </row>
    <row r="303" spans="1:8" x14ac:dyDescent="0.2">
      <c r="A303" s="13" t="s">
        <v>2494</v>
      </c>
      <c r="B303" s="13" t="s">
        <v>2078</v>
      </c>
      <c r="C303" s="13" t="s">
        <v>2107</v>
      </c>
      <c r="D303" s="13" t="s">
        <v>1</v>
      </c>
      <c r="E303" s="13">
        <v>1</v>
      </c>
      <c r="F303" s="13">
        <v>5</v>
      </c>
      <c r="G303" s="23">
        <v>31.558333333333334</v>
      </c>
      <c r="H303" s="23">
        <v>6.3116666666666665</v>
      </c>
    </row>
    <row r="304" spans="1:8" x14ac:dyDescent="0.2">
      <c r="A304" s="420" t="s">
        <v>2044</v>
      </c>
      <c r="B304" s="420"/>
      <c r="C304" s="420"/>
      <c r="D304" s="420"/>
      <c r="E304" s="420"/>
      <c r="F304" s="420"/>
      <c r="G304" s="420"/>
      <c r="H304" s="23">
        <v>674.11685324675318</v>
      </c>
    </row>
    <row r="305" spans="1:8" x14ac:dyDescent="0.2">
      <c r="A305" s="413" t="s">
        <v>2495</v>
      </c>
      <c r="B305" s="414"/>
      <c r="C305" s="414"/>
      <c r="D305" s="414"/>
      <c r="E305" s="414"/>
      <c r="F305" s="414"/>
      <c r="G305" s="414"/>
      <c r="H305" s="415"/>
    </row>
    <row r="306" spans="1:8" ht="38.25" x14ac:dyDescent="0.2">
      <c r="A306" s="37" t="s">
        <v>6</v>
      </c>
      <c r="B306" s="37" t="s">
        <v>2060</v>
      </c>
      <c r="C306" s="37" t="s">
        <v>2061</v>
      </c>
      <c r="D306" s="37" t="s">
        <v>0</v>
      </c>
      <c r="E306" s="37" t="s">
        <v>8</v>
      </c>
      <c r="F306" s="37" t="s">
        <v>2062</v>
      </c>
      <c r="G306" s="38" t="s">
        <v>2063</v>
      </c>
      <c r="H306" s="38" t="s">
        <v>2733</v>
      </c>
    </row>
    <row r="307" spans="1:8" x14ac:dyDescent="0.2">
      <c r="A307" s="13" t="s">
        <v>2682</v>
      </c>
      <c r="B307" s="13" t="s">
        <v>2151</v>
      </c>
      <c r="C307" s="13" t="s">
        <v>2372</v>
      </c>
      <c r="D307" s="13" t="s">
        <v>1</v>
      </c>
      <c r="E307" s="13">
        <v>1</v>
      </c>
      <c r="F307" s="13">
        <v>1</v>
      </c>
      <c r="G307" s="23">
        <v>34.168750000000003</v>
      </c>
      <c r="H307" s="23">
        <v>34.168750000000003</v>
      </c>
    </row>
    <row r="308" spans="1:8" x14ac:dyDescent="0.2">
      <c r="A308" s="13" t="s">
        <v>2683</v>
      </c>
      <c r="B308" s="13" t="s">
        <v>2151</v>
      </c>
      <c r="C308" s="13" t="s">
        <v>2152</v>
      </c>
      <c r="D308" s="13" t="s">
        <v>1</v>
      </c>
      <c r="E308" s="13">
        <v>1</v>
      </c>
      <c r="F308" s="13">
        <v>1</v>
      </c>
      <c r="G308" s="23">
        <v>43.787500000000001</v>
      </c>
      <c r="H308" s="23">
        <v>43.787500000000001</v>
      </c>
    </row>
    <row r="309" spans="1:8" x14ac:dyDescent="0.2">
      <c r="A309" s="13" t="s">
        <v>2684</v>
      </c>
      <c r="B309" s="13" t="s">
        <v>2151</v>
      </c>
      <c r="C309" s="13" t="s">
        <v>2156</v>
      </c>
      <c r="D309" s="13" t="s">
        <v>1</v>
      </c>
      <c r="E309" s="13">
        <v>1</v>
      </c>
      <c r="F309" s="13">
        <v>1</v>
      </c>
      <c r="G309" s="23">
        <v>8.8416666666666668</v>
      </c>
      <c r="H309" s="23">
        <v>8.8416666666666668</v>
      </c>
    </row>
    <row r="310" spans="1:8" x14ac:dyDescent="0.2">
      <c r="A310" s="13" t="s">
        <v>2685</v>
      </c>
      <c r="B310" s="13" t="s">
        <v>2151</v>
      </c>
      <c r="C310" s="13" t="s">
        <v>2160</v>
      </c>
      <c r="D310" s="13" t="s">
        <v>1</v>
      </c>
      <c r="E310" s="13">
        <v>1</v>
      </c>
      <c r="F310" s="13">
        <v>1</v>
      </c>
      <c r="G310" s="23">
        <v>1.0074000000000001</v>
      </c>
      <c r="H310" s="23">
        <v>1.0074000000000001</v>
      </c>
    </row>
    <row r="311" spans="1:8" x14ac:dyDescent="0.2">
      <c r="A311" s="13" t="s">
        <v>2686</v>
      </c>
      <c r="B311" s="13" t="s">
        <v>2151</v>
      </c>
      <c r="C311" s="13" t="s">
        <v>2162</v>
      </c>
      <c r="D311" s="13" t="s">
        <v>1</v>
      </c>
      <c r="E311" s="13">
        <v>1</v>
      </c>
      <c r="F311" s="13">
        <v>1</v>
      </c>
      <c r="G311" s="23">
        <v>19.571999999999999</v>
      </c>
      <c r="H311" s="23">
        <v>19.571999999999999</v>
      </c>
    </row>
    <row r="312" spans="1:8" x14ac:dyDescent="0.2">
      <c r="A312" s="420" t="s">
        <v>2044</v>
      </c>
      <c r="B312" s="420"/>
      <c r="C312" s="420"/>
      <c r="D312" s="420"/>
      <c r="E312" s="420"/>
      <c r="F312" s="420"/>
      <c r="G312" s="420"/>
      <c r="H312" s="23">
        <v>107.37731666666669</v>
      </c>
    </row>
    <row r="313" spans="1:8" x14ac:dyDescent="0.2">
      <c r="A313" s="417" t="s">
        <v>2681</v>
      </c>
      <c r="B313" s="418"/>
      <c r="C313" s="418"/>
      <c r="D313" s="418"/>
      <c r="E313" s="418"/>
      <c r="F313" s="418"/>
      <c r="G313" s="418"/>
      <c r="H313" s="418"/>
    </row>
    <row r="314" spans="1:8" x14ac:dyDescent="0.2">
      <c r="A314" s="413" t="s">
        <v>2719</v>
      </c>
      <c r="B314" s="414"/>
      <c r="C314" s="414"/>
      <c r="D314" s="414"/>
      <c r="E314" s="414"/>
      <c r="F314" s="414"/>
      <c r="G314" s="414"/>
      <c r="H314" s="415"/>
    </row>
    <row r="315" spans="1:8" ht="38.25" x14ac:dyDescent="0.2">
      <c r="A315" s="37" t="s">
        <v>6</v>
      </c>
      <c r="B315" s="37" t="s">
        <v>2060</v>
      </c>
      <c r="C315" s="37" t="s">
        <v>2061</v>
      </c>
      <c r="D315" s="37" t="s">
        <v>0</v>
      </c>
      <c r="E315" s="37" t="s">
        <v>8</v>
      </c>
      <c r="F315" s="37" t="s">
        <v>2062</v>
      </c>
      <c r="G315" s="38" t="s">
        <v>2063</v>
      </c>
      <c r="H315" s="38" t="s">
        <v>2733</v>
      </c>
    </row>
    <row r="316" spans="1:8" x14ac:dyDescent="0.2">
      <c r="A316" s="13" t="s">
        <v>2720</v>
      </c>
      <c r="B316" s="13" t="s">
        <v>2151</v>
      </c>
      <c r="C316" s="13" t="s">
        <v>2372</v>
      </c>
      <c r="D316" s="13" t="s">
        <v>1</v>
      </c>
      <c r="E316" s="13">
        <v>7</v>
      </c>
      <c r="F316" s="13">
        <v>1</v>
      </c>
      <c r="G316" s="23">
        <v>4.2766666666666664</v>
      </c>
      <c r="H316" s="23">
        <v>29.936666666666664</v>
      </c>
    </row>
    <row r="317" spans="1:8" x14ac:dyDescent="0.2">
      <c r="A317" s="13" t="s">
        <v>2721</v>
      </c>
      <c r="B317" s="13" t="s">
        <v>2151</v>
      </c>
      <c r="C317" s="13" t="s">
        <v>2152</v>
      </c>
      <c r="D317" s="13" t="s">
        <v>1</v>
      </c>
      <c r="E317" s="13">
        <v>7</v>
      </c>
      <c r="F317" s="13">
        <v>1</v>
      </c>
      <c r="G317" s="23">
        <v>43.787500000000001</v>
      </c>
      <c r="H317" s="23">
        <v>306.51249999999999</v>
      </c>
    </row>
    <row r="318" spans="1:8" x14ac:dyDescent="0.2">
      <c r="A318" s="13" t="s">
        <v>2722</v>
      </c>
      <c r="B318" s="13" t="s">
        <v>2151</v>
      </c>
      <c r="C318" s="13" t="s">
        <v>2156</v>
      </c>
      <c r="D318" s="13" t="s">
        <v>1</v>
      </c>
      <c r="E318" s="13">
        <v>7</v>
      </c>
      <c r="F318" s="13">
        <v>1</v>
      </c>
      <c r="G318" s="23">
        <v>8.8416666666666668</v>
      </c>
      <c r="H318" s="23">
        <v>61.891666666666666</v>
      </c>
    </row>
    <row r="319" spans="1:8" x14ac:dyDescent="0.2">
      <c r="A319" s="13" t="s">
        <v>2723</v>
      </c>
      <c r="B319" s="13" t="s">
        <v>2151</v>
      </c>
      <c r="C319" s="13" t="s">
        <v>2160</v>
      </c>
      <c r="D319" s="13" t="s">
        <v>1</v>
      </c>
      <c r="E319" s="13">
        <v>7</v>
      </c>
      <c r="F319" s="13">
        <v>1</v>
      </c>
      <c r="G319" s="23">
        <v>1.0074000000000001</v>
      </c>
      <c r="H319" s="23">
        <v>7.0518000000000001</v>
      </c>
    </row>
    <row r="320" spans="1:8" x14ac:dyDescent="0.2">
      <c r="A320" s="13" t="s">
        <v>2724</v>
      </c>
      <c r="B320" s="13" t="s">
        <v>2151</v>
      </c>
      <c r="C320" s="13" t="s">
        <v>2162</v>
      </c>
      <c r="D320" s="13" t="s">
        <v>1</v>
      </c>
      <c r="E320" s="13">
        <v>7</v>
      </c>
      <c r="F320" s="13">
        <v>1</v>
      </c>
      <c r="G320" s="23">
        <v>19.571999999999999</v>
      </c>
      <c r="H320" s="23">
        <v>137.00399999999999</v>
      </c>
    </row>
    <row r="321" spans="1:8" x14ac:dyDescent="0.2">
      <c r="A321" s="416" t="s">
        <v>2044</v>
      </c>
      <c r="B321" s="416"/>
      <c r="C321" s="416"/>
      <c r="D321" s="416"/>
      <c r="E321" s="416"/>
      <c r="F321" s="416"/>
      <c r="G321" s="416"/>
      <c r="H321" s="51">
        <v>542.39663333333328</v>
      </c>
    </row>
    <row r="322" spans="1:8" x14ac:dyDescent="0.2">
      <c r="A322" s="417" t="s">
        <v>2712</v>
      </c>
      <c r="B322" s="418"/>
      <c r="C322" s="418"/>
      <c r="D322" s="418"/>
      <c r="E322" s="418"/>
      <c r="F322" s="418"/>
      <c r="G322" s="418"/>
      <c r="H322" s="418"/>
    </row>
    <row r="323" spans="1:8" x14ac:dyDescent="0.2">
      <c r="A323" s="413" t="s">
        <v>2725</v>
      </c>
      <c r="B323" s="414"/>
      <c r="C323" s="414"/>
      <c r="D323" s="414"/>
      <c r="E323" s="414"/>
      <c r="F323" s="414"/>
      <c r="G323" s="414"/>
      <c r="H323" s="415"/>
    </row>
    <row r="324" spans="1:8" ht="38.25" x14ac:dyDescent="0.2">
      <c r="A324" s="37" t="s">
        <v>6</v>
      </c>
      <c r="B324" s="37" t="s">
        <v>2060</v>
      </c>
      <c r="C324" s="37" t="s">
        <v>2061</v>
      </c>
      <c r="D324" s="37" t="s">
        <v>0</v>
      </c>
      <c r="E324" s="37" t="s">
        <v>8</v>
      </c>
      <c r="F324" s="37" t="s">
        <v>2062</v>
      </c>
      <c r="G324" s="38" t="s">
        <v>2063</v>
      </c>
      <c r="H324" s="38" t="s">
        <v>2733</v>
      </c>
    </row>
    <row r="325" spans="1:8" x14ac:dyDescent="0.2">
      <c r="A325" s="13" t="s">
        <v>2726</v>
      </c>
      <c r="B325" s="13" t="s">
        <v>2151</v>
      </c>
      <c r="C325" s="13" t="s">
        <v>2372</v>
      </c>
      <c r="D325" s="13" t="s">
        <v>1</v>
      </c>
      <c r="E325" s="13">
        <v>35</v>
      </c>
      <c r="F325" s="13">
        <v>1</v>
      </c>
      <c r="G325" s="23">
        <v>4.2766666666666664</v>
      </c>
      <c r="H325" s="23">
        <v>149.68333333333334</v>
      </c>
    </row>
    <row r="326" spans="1:8" x14ac:dyDescent="0.2">
      <c r="A326" s="13" t="s">
        <v>2727</v>
      </c>
      <c r="B326" s="13" t="s">
        <v>2151</v>
      </c>
      <c r="C326" s="13" t="s">
        <v>2152</v>
      </c>
      <c r="D326" s="13" t="s">
        <v>1</v>
      </c>
      <c r="E326" s="13">
        <v>35</v>
      </c>
      <c r="F326" s="13">
        <v>1</v>
      </c>
      <c r="G326" s="23">
        <v>43.787500000000001</v>
      </c>
      <c r="H326" s="23">
        <v>1532.5625</v>
      </c>
    </row>
    <row r="327" spans="1:8" x14ac:dyDescent="0.2">
      <c r="A327" s="13" t="s">
        <v>2728</v>
      </c>
      <c r="B327" s="13" t="s">
        <v>2151</v>
      </c>
      <c r="C327" s="13" t="s">
        <v>2156</v>
      </c>
      <c r="D327" s="13" t="s">
        <v>1</v>
      </c>
      <c r="E327" s="13">
        <v>35</v>
      </c>
      <c r="F327" s="13">
        <v>1</v>
      </c>
      <c r="G327" s="23">
        <v>8.8416666666666668</v>
      </c>
      <c r="H327" s="23">
        <v>309.45833333333331</v>
      </c>
    </row>
    <row r="328" spans="1:8" x14ac:dyDescent="0.2">
      <c r="A328" s="13" t="s">
        <v>2729</v>
      </c>
      <c r="B328" s="13" t="s">
        <v>2151</v>
      </c>
      <c r="C328" s="13" t="s">
        <v>2160</v>
      </c>
      <c r="D328" s="13" t="s">
        <v>1</v>
      </c>
      <c r="E328" s="13">
        <v>35</v>
      </c>
      <c r="F328" s="13">
        <v>1</v>
      </c>
      <c r="G328" s="23">
        <v>1.0074000000000001</v>
      </c>
      <c r="H328" s="23">
        <v>35.259</v>
      </c>
    </row>
    <row r="329" spans="1:8" x14ac:dyDescent="0.2">
      <c r="A329" s="13" t="s">
        <v>2730</v>
      </c>
      <c r="B329" s="13" t="s">
        <v>2151</v>
      </c>
      <c r="C329" s="13" t="s">
        <v>2162</v>
      </c>
      <c r="D329" s="13" t="s">
        <v>1</v>
      </c>
      <c r="E329" s="13">
        <v>35</v>
      </c>
      <c r="F329" s="13">
        <v>1</v>
      </c>
      <c r="G329" s="23">
        <v>19.571999999999999</v>
      </c>
      <c r="H329" s="23">
        <v>685.02</v>
      </c>
    </row>
    <row r="330" spans="1:8" x14ac:dyDescent="0.2">
      <c r="A330" s="416" t="s">
        <v>2044</v>
      </c>
      <c r="B330" s="416"/>
      <c r="C330" s="416"/>
      <c r="D330" s="416"/>
      <c r="E330" s="416"/>
      <c r="F330" s="416"/>
      <c r="G330" s="416"/>
      <c r="H330" s="51">
        <v>2711.9831666666669</v>
      </c>
    </row>
  </sheetData>
  <mergeCells count="38">
    <mergeCell ref="A58:G58"/>
    <mergeCell ref="A59:H59"/>
    <mergeCell ref="A60:H60"/>
    <mergeCell ref="A98:H98"/>
    <mergeCell ref="A107:H107"/>
    <mergeCell ref="A96:G96"/>
    <mergeCell ref="A106:G106"/>
    <mergeCell ref="A3:H3"/>
    <mergeCell ref="A8:G8"/>
    <mergeCell ref="A9:H9"/>
    <mergeCell ref="A11:H11"/>
    <mergeCell ref="A49:H49"/>
    <mergeCell ref="A47:G47"/>
    <mergeCell ref="A108:H108"/>
    <mergeCell ref="A155:G155"/>
    <mergeCell ref="A204:G204"/>
    <mergeCell ref="A217:G217"/>
    <mergeCell ref="A270:G270"/>
    <mergeCell ref="A156:H156"/>
    <mergeCell ref="A157:H157"/>
    <mergeCell ref="A205:H205"/>
    <mergeCell ref="A218:H218"/>
    <mergeCell ref="A146:G146"/>
    <mergeCell ref="A147:H147"/>
    <mergeCell ref="A280:G280"/>
    <mergeCell ref="A271:H271"/>
    <mergeCell ref="A305:H305"/>
    <mergeCell ref="A219:H219"/>
    <mergeCell ref="A322:H322"/>
    <mergeCell ref="A312:G312"/>
    <mergeCell ref="A304:G304"/>
    <mergeCell ref="A281:H281"/>
    <mergeCell ref="A282:H282"/>
    <mergeCell ref="A323:H323"/>
    <mergeCell ref="A330:G330"/>
    <mergeCell ref="A313:H313"/>
    <mergeCell ref="A314:H314"/>
    <mergeCell ref="A321:G321"/>
  </mergeCells>
  <phoneticPr fontId="5" type="noConversion"/>
  <printOptions horizontalCentered="1"/>
  <pageMargins left="0.55118110236220474" right="0.55118110236220474" top="1.2598425196850394" bottom="0.98425196850393704" header="0" footer="0"/>
  <pageSetup paperSize="9" scale="6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pageSetUpPr fitToPage="1"/>
  </sheetPr>
  <dimension ref="A1:F118"/>
  <sheetViews>
    <sheetView view="pageBreakPreview" zoomScaleNormal="100" zoomScaleSheetLayoutView="100" workbookViewId="0">
      <selection activeCell="F21" sqref="F21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7" bestFit="1" customWidth="1"/>
    <col min="7" max="16384" width="9.28515625" style="1"/>
  </cols>
  <sheetData>
    <row r="1" spans="1:6" x14ac:dyDescent="0.2">
      <c r="A1" s="374" t="s">
        <v>2553</v>
      </c>
      <c r="B1" s="375"/>
      <c r="C1" s="375"/>
      <c r="D1" s="375"/>
      <c r="E1" s="375"/>
      <c r="F1" s="375"/>
    </row>
    <row r="2" spans="1:6" x14ac:dyDescent="0.2">
      <c r="A2" s="287"/>
      <c r="B2" s="287"/>
      <c r="C2" s="287"/>
      <c r="D2" s="287"/>
      <c r="E2" s="287"/>
      <c r="F2" s="287"/>
    </row>
    <row r="3" spans="1:6" x14ac:dyDescent="0.2">
      <c r="A3" s="287" t="s">
        <v>2554</v>
      </c>
      <c r="B3" s="287"/>
      <c r="C3" s="287"/>
      <c r="D3" s="287"/>
      <c r="E3" s="287"/>
      <c r="F3" s="287"/>
    </row>
    <row r="4" spans="1:6" x14ac:dyDescent="0.2">
      <c r="A4" s="287" t="s">
        <v>2555</v>
      </c>
      <c r="B4" s="287"/>
      <c r="C4" s="287"/>
      <c r="D4" s="287"/>
      <c r="E4" s="287"/>
      <c r="F4" s="287"/>
    </row>
    <row r="5" spans="1:6" x14ac:dyDescent="0.2">
      <c r="A5" s="53"/>
      <c r="B5" s="53"/>
      <c r="C5" s="53"/>
      <c r="D5" s="53"/>
      <c r="E5" s="53"/>
      <c r="F5" s="155"/>
    </row>
    <row r="6" spans="1:6" x14ac:dyDescent="0.2">
      <c r="A6" s="376"/>
      <c r="B6" s="376"/>
      <c r="C6" s="376"/>
      <c r="D6" s="376"/>
      <c r="E6" s="376"/>
      <c r="F6" s="376"/>
    </row>
    <row r="7" spans="1:6" x14ac:dyDescent="0.2">
      <c r="A7" s="377" t="s">
        <v>2556</v>
      </c>
      <c r="B7" s="377"/>
      <c r="C7" s="377"/>
      <c r="D7" s="377"/>
      <c r="E7" s="377"/>
      <c r="F7" s="377"/>
    </row>
    <row r="8" spans="1:6" x14ac:dyDescent="0.2">
      <c r="A8" s="18" t="s">
        <v>2557</v>
      </c>
      <c r="B8" s="372" t="s">
        <v>2558</v>
      </c>
      <c r="C8" s="264"/>
      <c r="D8" s="264"/>
      <c r="E8" s="265"/>
      <c r="F8" s="174">
        <f ca="1">TODAY()</f>
        <v>44208</v>
      </c>
    </row>
    <row r="9" spans="1:6" x14ac:dyDescent="0.2">
      <c r="A9" s="18" t="s">
        <v>2559</v>
      </c>
      <c r="B9" s="372" t="s">
        <v>2560</v>
      </c>
      <c r="C9" s="264"/>
      <c r="D9" s="264"/>
      <c r="E9" s="265"/>
      <c r="F9" s="146" t="s">
        <v>2561</v>
      </c>
    </row>
    <row r="10" spans="1:6" ht="25.5" x14ac:dyDescent="0.2">
      <c r="A10" s="18" t="s">
        <v>2562</v>
      </c>
      <c r="B10" s="372" t="s">
        <v>2563</v>
      </c>
      <c r="C10" s="264"/>
      <c r="D10" s="264"/>
      <c r="E10" s="265"/>
      <c r="F10" s="147" t="s">
        <v>2738</v>
      </c>
    </row>
    <row r="11" spans="1:6" x14ac:dyDescent="0.2">
      <c r="A11" s="18" t="s">
        <v>2564</v>
      </c>
      <c r="B11" s="372" t="s">
        <v>2565</v>
      </c>
      <c r="C11" s="264"/>
      <c r="D11" s="264"/>
      <c r="E11" s="265"/>
      <c r="F11" s="146" t="s">
        <v>2566</v>
      </c>
    </row>
    <row r="12" spans="1:6" x14ac:dyDescent="0.2">
      <c r="A12" s="373" t="s">
        <v>2567</v>
      </c>
      <c r="B12" s="373"/>
      <c r="C12" s="373"/>
      <c r="D12" s="373"/>
      <c r="E12" s="373"/>
      <c r="F12" s="373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48" t="s">
        <v>2573</v>
      </c>
    </row>
    <row r="14" spans="1:6" ht="25.5" x14ac:dyDescent="0.2">
      <c r="A14" s="54">
        <v>1</v>
      </c>
      <c r="B14" s="176" t="s">
        <v>10</v>
      </c>
      <c r="C14" s="24" t="s">
        <v>2574</v>
      </c>
      <c r="D14" s="177" t="s">
        <v>2575</v>
      </c>
      <c r="E14" s="57" t="s">
        <v>2576</v>
      </c>
      <c r="F14" s="178">
        <v>1</v>
      </c>
    </row>
    <row r="15" spans="1:6" x14ac:dyDescent="0.2">
      <c r="A15" s="287" t="s">
        <v>2577</v>
      </c>
      <c r="B15" s="287"/>
      <c r="C15" s="287"/>
      <c r="D15" s="287"/>
      <c r="E15" s="287"/>
      <c r="F15" s="287"/>
    </row>
    <row r="16" spans="1:6" x14ac:dyDescent="0.2">
      <c r="A16" s="58" t="s">
        <v>2578</v>
      </c>
    </row>
    <row r="17" spans="1:6" x14ac:dyDescent="0.2">
      <c r="A17" s="24">
        <v>1</v>
      </c>
      <c r="B17" s="289" t="s">
        <v>2579</v>
      </c>
      <c r="C17" s="289"/>
      <c r="D17" s="289"/>
      <c r="E17" s="308"/>
      <c r="F17" s="179" t="s">
        <v>2580</v>
      </c>
    </row>
    <row r="18" spans="1:6" x14ac:dyDescent="0.2">
      <c r="A18" s="24">
        <v>2</v>
      </c>
      <c r="B18" s="308" t="s">
        <v>2581</v>
      </c>
      <c r="C18" s="309"/>
      <c r="D18" s="309"/>
      <c r="E18" s="309"/>
      <c r="F18" s="180" t="s">
        <v>2582</v>
      </c>
    </row>
    <row r="19" spans="1:6" x14ac:dyDescent="0.2">
      <c r="A19" s="24">
        <v>3</v>
      </c>
      <c r="B19" s="378" t="s">
        <v>2583</v>
      </c>
      <c r="C19" s="379"/>
      <c r="D19" s="379"/>
      <c r="E19" s="379"/>
      <c r="F19" s="181">
        <v>2500</v>
      </c>
    </row>
    <row r="20" spans="1:6" ht="25.5" x14ac:dyDescent="0.2">
      <c r="A20" s="24">
        <v>4</v>
      </c>
      <c r="B20" s="308" t="s">
        <v>2584</v>
      </c>
      <c r="C20" s="309"/>
      <c r="D20" s="309"/>
      <c r="E20" s="309"/>
      <c r="F20" s="182" t="str">
        <f>B14</f>
        <v>Encarregado Geral de Manutenção</v>
      </c>
    </row>
    <row r="21" spans="1:6" ht="13.5" thickBot="1" x14ac:dyDescent="0.25">
      <c r="A21" s="24">
        <v>5</v>
      </c>
      <c r="B21" s="308" t="s">
        <v>2585</v>
      </c>
      <c r="C21" s="309"/>
      <c r="D21" s="309"/>
      <c r="E21" s="310"/>
      <c r="F21" s="432">
        <v>43952</v>
      </c>
    </row>
    <row r="22" spans="1:6" ht="13.5" thickBot="1" x14ac:dyDescent="0.25">
      <c r="A22" s="369" t="s">
        <v>2586</v>
      </c>
      <c r="B22" s="370"/>
      <c r="C22" s="370"/>
      <c r="D22" s="370"/>
      <c r="E22" s="370"/>
      <c r="F22" s="371"/>
    </row>
    <row r="23" spans="1:6" x14ac:dyDescent="0.2">
      <c r="A23" s="59">
        <v>1</v>
      </c>
      <c r="B23" s="367" t="s">
        <v>2587</v>
      </c>
      <c r="C23" s="368"/>
      <c r="D23" s="368"/>
      <c r="E23" s="368"/>
      <c r="F23" s="149" t="s">
        <v>2588</v>
      </c>
    </row>
    <row r="24" spans="1:6" x14ac:dyDescent="0.2">
      <c r="A24" s="24" t="s">
        <v>2557</v>
      </c>
      <c r="B24" s="308" t="s">
        <v>2589</v>
      </c>
      <c r="C24" s="309"/>
      <c r="D24" s="309"/>
      <c r="E24" s="309"/>
      <c r="F24" s="183">
        <f>F19</f>
        <v>2500</v>
      </c>
    </row>
    <row r="25" spans="1:6" x14ac:dyDescent="0.2">
      <c r="A25" s="24" t="s">
        <v>2559</v>
      </c>
      <c r="B25" s="308" t="s">
        <v>2590</v>
      </c>
      <c r="C25" s="309"/>
      <c r="D25" s="309"/>
      <c r="E25" s="309"/>
      <c r="F25" s="183">
        <f>F24*0.3</f>
        <v>750</v>
      </c>
    </row>
    <row r="26" spans="1:6" x14ac:dyDescent="0.2">
      <c r="A26" s="24" t="s">
        <v>2562</v>
      </c>
      <c r="B26" s="308" t="s">
        <v>2591</v>
      </c>
      <c r="C26" s="309"/>
      <c r="D26" s="309"/>
      <c r="E26" s="309"/>
      <c r="F26" s="183">
        <v>0</v>
      </c>
    </row>
    <row r="27" spans="1:6" x14ac:dyDescent="0.2">
      <c r="A27" s="24" t="s">
        <v>2564</v>
      </c>
      <c r="B27" s="308" t="s">
        <v>2592</v>
      </c>
      <c r="C27" s="309"/>
      <c r="D27" s="309"/>
      <c r="E27" s="309"/>
      <c r="F27" s="183">
        <v>0</v>
      </c>
    </row>
    <row r="28" spans="1:6" x14ac:dyDescent="0.2">
      <c r="A28" s="24" t="s">
        <v>2593</v>
      </c>
      <c r="B28" s="308" t="s">
        <v>2594</v>
      </c>
      <c r="C28" s="309"/>
      <c r="D28" s="309"/>
      <c r="E28" s="309"/>
      <c r="F28" s="183">
        <v>0</v>
      </c>
    </row>
    <row r="29" spans="1:6" x14ac:dyDescent="0.2">
      <c r="A29" s="24" t="s">
        <v>2595</v>
      </c>
      <c r="B29" s="308" t="s">
        <v>2596</v>
      </c>
      <c r="C29" s="309"/>
      <c r="D29" s="309"/>
      <c r="E29" s="309"/>
      <c r="F29" s="183">
        <v>0</v>
      </c>
    </row>
    <row r="30" spans="1:6" x14ac:dyDescent="0.2">
      <c r="A30" s="35" t="s">
        <v>2597</v>
      </c>
      <c r="B30" s="308" t="s">
        <v>2598</v>
      </c>
      <c r="C30" s="309"/>
      <c r="D30" s="309"/>
      <c r="E30" s="309"/>
      <c r="F30" s="183">
        <v>0</v>
      </c>
    </row>
    <row r="31" spans="1:6" ht="13.5" thickBot="1" x14ac:dyDescent="0.25">
      <c r="A31" s="360" t="s">
        <v>2599</v>
      </c>
      <c r="B31" s="361"/>
      <c r="C31" s="362"/>
      <c r="D31" s="362"/>
      <c r="E31" s="363"/>
      <c r="F31" s="158">
        <f>SUM(F24:F30)</f>
        <v>3250</v>
      </c>
    </row>
    <row r="32" spans="1:6" ht="13.5" thickBot="1" x14ac:dyDescent="0.25">
      <c r="A32" s="364" t="s">
        <v>2600</v>
      </c>
      <c r="B32" s="365"/>
      <c r="C32" s="365"/>
      <c r="D32" s="365"/>
      <c r="E32" s="365"/>
      <c r="F32" s="366"/>
    </row>
    <row r="33" spans="1:6" x14ac:dyDescent="0.2">
      <c r="A33" s="61" t="s">
        <v>2601</v>
      </c>
      <c r="B33" s="367" t="s">
        <v>2602</v>
      </c>
      <c r="C33" s="368"/>
      <c r="D33" s="368"/>
      <c r="E33" s="368"/>
      <c r="F33" s="149" t="s">
        <v>2588</v>
      </c>
    </row>
    <row r="34" spans="1:6" x14ac:dyDescent="0.2">
      <c r="A34" s="24" t="s">
        <v>2557</v>
      </c>
      <c r="B34" s="316" t="s">
        <v>2603</v>
      </c>
      <c r="C34" s="317"/>
      <c r="D34" s="318"/>
      <c r="E34" s="184">
        <v>8.3299999999999999E-2</v>
      </c>
      <c r="F34" s="183">
        <f>E34*F31</f>
        <v>270.72500000000002</v>
      </c>
    </row>
    <row r="35" spans="1:6" x14ac:dyDescent="0.2">
      <c r="A35" s="24" t="s">
        <v>2559</v>
      </c>
      <c r="B35" s="316" t="s">
        <v>2604</v>
      </c>
      <c r="C35" s="317"/>
      <c r="D35" s="318"/>
      <c r="E35" s="184">
        <v>0.1111</v>
      </c>
      <c r="F35" s="183">
        <f>E35*F31</f>
        <v>361.07499999999999</v>
      </c>
    </row>
    <row r="36" spans="1:6" x14ac:dyDescent="0.2">
      <c r="A36" s="324" t="s">
        <v>2605</v>
      </c>
      <c r="B36" s="325"/>
      <c r="C36" s="325"/>
      <c r="D36" s="326"/>
      <c r="E36" s="189">
        <f>SUM(E34:E35)</f>
        <v>0.19440000000000002</v>
      </c>
      <c r="F36" s="164">
        <f>SUM(F34:F35)</f>
        <v>631.79999999999995</v>
      </c>
    </row>
    <row r="37" spans="1:6" x14ac:dyDescent="0.2">
      <c r="A37" s="62" t="s">
        <v>2606</v>
      </c>
      <c r="B37" s="357" t="s">
        <v>2607</v>
      </c>
      <c r="C37" s="358"/>
      <c r="D37" s="359"/>
      <c r="E37" s="62" t="s">
        <v>2608</v>
      </c>
      <c r="F37" s="150" t="s">
        <v>2588</v>
      </c>
    </row>
    <row r="38" spans="1:6" x14ac:dyDescent="0.2">
      <c r="A38" s="41" t="s">
        <v>2557</v>
      </c>
      <c r="B38" s="348" t="s">
        <v>2609</v>
      </c>
      <c r="C38" s="349"/>
      <c r="D38" s="350"/>
      <c r="E38" s="185">
        <f>TOTAL!J2</f>
        <v>0</v>
      </c>
      <c r="F38" s="160">
        <f>E38*$F$31</f>
        <v>0</v>
      </c>
    </row>
    <row r="39" spans="1:6" x14ac:dyDescent="0.2">
      <c r="A39" s="41" t="s">
        <v>2559</v>
      </c>
      <c r="B39" s="348" t="s">
        <v>2610</v>
      </c>
      <c r="C39" s="349"/>
      <c r="D39" s="350"/>
      <c r="E39" s="185">
        <v>1.4999999999999999E-2</v>
      </c>
      <c r="F39" s="160">
        <f>E39*($F$31+$F$36)</f>
        <v>58.227000000000004</v>
      </c>
    </row>
    <row r="40" spans="1:6" x14ac:dyDescent="0.2">
      <c r="A40" s="41" t="s">
        <v>2562</v>
      </c>
      <c r="B40" s="348" t="s">
        <v>2611</v>
      </c>
      <c r="C40" s="349"/>
      <c r="D40" s="350"/>
      <c r="E40" s="185">
        <v>0.01</v>
      </c>
      <c r="F40" s="160">
        <f t="shared" ref="F40:F45" si="0">E40*($F$31+$F$36)</f>
        <v>38.818000000000005</v>
      </c>
    </row>
    <row r="41" spans="1:6" x14ac:dyDescent="0.2">
      <c r="A41" s="41" t="s">
        <v>2564</v>
      </c>
      <c r="B41" s="348" t="s">
        <v>2612</v>
      </c>
      <c r="C41" s="349"/>
      <c r="D41" s="350"/>
      <c r="E41" s="185">
        <v>2E-3</v>
      </c>
      <c r="F41" s="160">
        <f t="shared" si="0"/>
        <v>7.7636000000000003</v>
      </c>
    </row>
    <row r="42" spans="1:6" x14ac:dyDescent="0.2">
      <c r="A42" s="41" t="s">
        <v>2593</v>
      </c>
      <c r="B42" s="348" t="s">
        <v>2613</v>
      </c>
      <c r="C42" s="349"/>
      <c r="D42" s="350"/>
      <c r="E42" s="185">
        <v>2.5000000000000001E-2</v>
      </c>
      <c r="F42" s="160">
        <f t="shared" si="0"/>
        <v>97.045000000000016</v>
      </c>
    </row>
    <row r="43" spans="1:6" x14ac:dyDescent="0.2">
      <c r="A43" s="28" t="s">
        <v>2595</v>
      </c>
      <c r="B43" s="351" t="s">
        <v>2614</v>
      </c>
      <c r="C43" s="352"/>
      <c r="D43" s="353"/>
      <c r="E43" s="185">
        <v>0.08</v>
      </c>
      <c r="F43" s="160">
        <f t="shared" si="0"/>
        <v>310.54400000000004</v>
      </c>
    </row>
    <row r="44" spans="1:6" x14ac:dyDescent="0.2">
      <c r="A44" s="41" t="s">
        <v>2597</v>
      </c>
      <c r="B44" s="348" t="s">
        <v>2761</v>
      </c>
      <c r="C44" s="349"/>
      <c r="D44" s="350"/>
      <c r="E44" s="185">
        <f>3%*0.926</f>
        <v>2.7779999999999999E-2</v>
      </c>
      <c r="F44" s="160">
        <f t="shared" si="0"/>
        <v>107.836404</v>
      </c>
    </row>
    <row r="45" spans="1:6" x14ac:dyDescent="0.2">
      <c r="A45" s="41" t="s">
        <v>1983</v>
      </c>
      <c r="B45" s="348" t="s">
        <v>2615</v>
      </c>
      <c r="C45" s="349"/>
      <c r="D45" s="350"/>
      <c r="E45" s="185">
        <v>6.0000000000000001E-3</v>
      </c>
      <c r="F45" s="160">
        <f t="shared" si="0"/>
        <v>23.290800000000001</v>
      </c>
    </row>
    <row r="46" spans="1:6" x14ac:dyDescent="0.2">
      <c r="A46" s="354" t="s">
        <v>2044</v>
      </c>
      <c r="B46" s="355"/>
      <c r="C46" s="355"/>
      <c r="D46" s="356"/>
      <c r="E46" s="63">
        <f>SUM(E38:E45)</f>
        <v>0.16578000000000001</v>
      </c>
      <c r="F46" s="161">
        <f>SUM(F38:F45)</f>
        <v>643.52480400000002</v>
      </c>
    </row>
    <row r="47" spans="1:6" x14ac:dyDescent="0.2">
      <c r="A47" s="64" t="s">
        <v>2616</v>
      </c>
      <c r="B47" s="337" t="s">
        <v>2617</v>
      </c>
      <c r="C47" s="317"/>
      <c r="D47" s="317"/>
      <c r="E47" s="318"/>
      <c r="F47" s="151" t="s">
        <v>2588</v>
      </c>
    </row>
    <row r="48" spans="1:6" x14ac:dyDescent="0.2">
      <c r="A48" s="24" t="s">
        <v>2557</v>
      </c>
      <c r="B48" s="316" t="s">
        <v>2618</v>
      </c>
      <c r="C48" s="317"/>
      <c r="D48" s="346" t="s">
        <v>2739</v>
      </c>
      <c r="E48" s="347"/>
      <c r="F48" s="183">
        <f>(2*5.5*22)</f>
        <v>242</v>
      </c>
    </row>
    <row r="49" spans="1:6" x14ac:dyDescent="0.2">
      <c r="A49" s="24" t="s">
        <v>2559</v>
      </c>
      <c r="B49" s="308" t="s">
        <v>2741</v>
      </c>
      <c r="C49" s="309"/>
      <c r="D49" s="309"/>
      <c r="E49" s="310"/>
      <c r="F49" s="183">
        <f>ROUND(22*(16.95*0.91),2)</f>
        <v>339.34</v>
      </c>
    </row>
    <row r="50" spans="1:6" x14ac:dyDescent="0.2">
      <c r="A50" s="24" t="s">
        <v>2562</v>
      </c>
      <c r="B50" s="308" t="s">
        <v>2740</v>
      </c>
      <c r="C50" s="309"/>
      <c r="D50" s="309"/>
      <c r="E50" s="310"/>
      <c r="F50" s="183">
        <f>ROUND(22*3.89,2)</f>
        <v>85.58</v>
      </c>
    </row>
    <row r="51" spans="1:6" x14ac:dyDescent="0.2">
      <c r="A51" s="24" t="s">
        <v>2564</v>
      </c>
      <c r="B51" s="308" t="s">
        <v>2619</v>
      </c>
      <c r="C51" s="309"/>
      <c r="D51" s="309"/>
      <c r="E51" s="310"/>
      <c r="F51" s="183"/>
    </row>
    <row r="52" spans="1:6" x14ac:dyDescent="0.2">
      <c r="A52" s="24" t="s">
        <v>2593</v>
      </c>
      <c r="B52" s="308" t="s">
        <v>2620</v>
      </c>
      <c r="C52" s="309"/>
      <c r="D52" s="309"/>
      <c r="E52" s="310"/>
      <c r="F52" s="183"/>
    </row>
    <row r="53" spans="1:6" x14ac:dyDescent="0.2">
      <c r="A53" s="324" t="s">
        <v>2621</v>
      </c>
      <c r="B53" s="325"/>
      <c r="C53" s="325"/>
      <c r="D53" s="325"/>
      <c r="E53" s="326"/>
      <c r="F53" s="162">
        <f>SUM(F48:F52)</f>
        <v>666.92</v>
      </c>
    </row>
    <row r="54" spans="1:6" x14ac:dyDescent="0.2">
      <c r="A54" s="300" t="s">
        <v>2622</v>
      </c>
      <c r="B54" s="300"/>
      <c r="C54" s="300"/>
      <c r="D54" s="300"/>
      <c r="E54" s="300"/>
      <c r="F54" s="300"/>
    </row>
    <row r="55" spans="1:6" ht="13.5" thickBot="1" x14ac:dyDescent="0.25">
      <c r="A55" s="345" t="s">
        <v>2623</v>
      </c>
      <c r="B55" s="345"/>
      <c r="C55" s="345"/>
      <c r="D55" s="345"/>
      <c r="E55" s="345"/>
      <c r="F55" s="345"/>
    </row>
    <row r="56" spans="1:6" ht="13.5" thickBot="1" x14ac:dyDescent="0.25">
      <c r="A56" s="302" t="s">
        <v>2624</v>
      </c>
      <c r="B56" s="303"/>
      <c r="C56" s="303"/>
      <c r="D56" s="303"/>
      <c r="E56" s="303"/>
      <c r="F56" s="304"/>
    </row>
    <row r="57" spans="1:6" x14ac:dyDescent="0.2">
      <c r="A57" s="60">
        <v>2</v>
      </c>
      <c r="B57" s="320" t="s">
        <v>2625</v>
      </c>
      <c r="C57" s="321"/>
      <c r="D57" s="321"/>
      <c r="E57" s="322"/>
      <c r="F57" s="152" t="s">
        <v>2588</v>
      </c>
    </row>
    <row r="58" spans="1:6" x14ac:dyDescent="0.2">
      <c r="A58" s="64" t="s">
        <v>2601</v>
      </c>
      <c r="B58" s="339" t="s">
        <v>2626</v>
      </c>
      <c r="C58" s="340"/>
      <c r="D58" s="340"/>
      <c r="E58" s="341"/>
      <c r="F58" s="165">
        <f>F36</f>
        <v>631.79999999999995</v>
      </c>
    </row>
    <row r="59" spans="1:6" x14ac:dyDescent="0.2">
      <c r="A59" s="64" t="s">
        <v>2606</v>
      </c>
      <c r="B59" s="339" t="s">
        <v>2627</v>
      </c>
      <c r="C59" s="340"/>
      <c r="D59" s="340"/>
      <c r="E59" s="341"/>
      <c r="F59" s="165">
        <f>F46</f>
        <v>643.52480400000002</v>
      </c>
    </row>
    <row r="60" spans="1:6" x14ac:dyDescent="0.2">
      <c r="A60" s="64" t="s">
        <v>2616</v>
      </c>
      <c r="B60" s="339" t="s">
        <v>2628</v>
      </c>
      <c r="C60" s="340"/>
      <c r="D60" s="340"/>
      <c r="E60" s="341"/>
      <c r="F60" s="165">
        <f>F53</f>
        <v>666.92</v>
      </c>
    </row>
    <row r="61" spans="1:6" ht="13.5" thickBot="1" x14ac:dyDescent="0.25">
      <c r="A61" s="66"/>
      <c r="B61" s="342" t="s">
        <v>2044</v>
      </c>
      <c r="C61" s="343"/>
      <c r="D61" s="343"/>
      <c r="E61" s="344"/>
      <c r="F61" s="166">
        <f>SUM(F58:F60)</f>
        <v>1942.2448039999999</v>
      </c>
    </row>
    <row r="62" spans="1:6" ht="13.5" thickBot="1" x14ac:dyDescent="0.25">
      <c r="A62" s="302" t="s">
        <v>2629</v>
      </c>
      <c r="B62" s="303"/>
      <c r="C62" s="303"/>
      <c r="D62" s="303"/>
      <c r="E62" s="303"/>
      <c r="F62" s="304"/>
    </row>
    <row r="63" spans="1:6" x14ac:dyDescent="0.2">
      <c r="A63" s="65">
        <v>3</v>
      </c>
      <c r="B63" s="305" t="s">
        <v>2630</v>
      </c>
      <c r="C63" s="306"/>
      <c r="D63" s="307"/>
      <c r="E63" s="65" t="s">
        <v>2608</v>
      </c>
      <c r="F63" s="151" t="s">
        <v>2588</v>
      </c>
    </row>
    <row r="64" spans="1:6" x14ac:dyDescent="0.2">
      <c r="A64" s="24" t="s">
        <v>2557</v>
      </c>
      <c r="B64" s="308" t="s">
        <v>2631</v>
      </c>
      <c r="C64" s="309"/>
      <c r="D64" s="310"/>
      <c r="E64" s="186">
        <v>1.8100000000000002E-2</v>
      </c>
      <c r="F64" s="88">
        <f>$F$31*E64</f>
        <v>58.825000000000003</v>
      </c>
    </row>
    <row r="65" spans="1:6" x14ac:dyDescent="0.2">
      <c r="A65" s="24" t="s">
        <v>2559</v>
      </c>
      <c r="B65" s="308" t="s">
        <v>2632</v>
      </c>
      <c r="C65" s="309"/>
      <c r="D65" s="310"/>
      <c r="E65" s="186">
        <v>1.4E-3</v>
      </c>
      <c r="F65" s="88">
        <f>F64*E65</f>
        <v>8.2354999999999998E-2</v>
      </c>
    </row>
    <row r="66" spans="1:6" ht="25.5" customHeight="1" x14ac:dyDescent="0.2">
      <c r="A66" s="24" t="s">
        <v>2562</v>
      </c>
      <c r="B66" s="308" t="s">
        <v>2633</v>
      </c>
      <c r="C66" s="309"/>
      <c r="D66" s="310"/>
      <c r="E66" s="186">
        <v>3.4700000000000002E-2</v>
      </c>
      <c r="F66" s="88">
        <f>E66*$F$31</f>
        <v>112.77500000000001</v>
      </c>
    </row>
    <row r="67" spans="1:6" x14ac:dyDescent="0.2">
      <c r="A67" s="24" t="s">
        <v>2564</v>
      </c>
      <c r="B67" s="308" t="s">
        <v>2634</v>
      </c>
      <c r="C67" s="309"/>
      <c r="D67" s="310"/>
      <c r="E67" s="186">
        <v>1.9E-3</v>
      </c>
      <c r="F67" s="88">
        <f>E67*$F$31</f>
        <v>6.1749999999999998</v>
      </c>
    </row>
    <row r="68" spans="1:6" ht="22.5" customHeight="1" x14ac:dyDescent="0.2">
      <c r="A68" s="24" t="s">
        <v>2593</v>
      </c>
      <c r="B68" s="308" t="s">
        <v>2635</v>
      </c>
      <c r="C68" s="309"/>
      <c r="D68" s="310"/>
      <c r="E68" s="186">
        <v>6.9999999999999999E-4</v>
      </c>
      <c r="F68" s="88">
        <f>E68*$F$31</f>
        <v>2.2749999999999999</v>
      </c>
    </row>
    <row r="69" spans="1:6" ht="27" customHeight="1" x14ac:dyDescent="0.2">
      <c r="A69" s="24" t="s">
        <v>2595</v>
      </c>
      <c r="B69" s="308" t="s">
        <v>2636</v>
      </c>
      <c r="C69" s="309"/>
      <c r="D69" s="310"/>
      <c r="E69" s="186">
        <v>4.4999999999999997E-3</v>
      </c>
      <c r="F69" s="88">
        <f>$F$31*E69</f>
        <v>14.624999999999998</v>
      </c>
    </row>
    <row r="70" spans="1:6" ht="13.5" thickBot="1" x14ac:dyDescent="0.25">
      <c r="A70" s="333" t="s">
        <v>2637</v>
      </c>
      <c r="B70" s="334"/>
      <c r="C70" s="334"/>
      <c r="D70" s="335"/>
      <c r="E70" s="67">
        <f>SUM(E64:E69)</f>
        <v>6.1299999999999993E-2</v>
      </c>
      <c r="F70" s="163">
        <f>SUM(F64:F69)</f>
        <v>194.75735500000002</v>
      </c>
    </row>
    <row r="71" spans="1:6" ht="13.5" thickBot="1" x14ac:dyDescent="0.25">
      <c r="A71" s="302" t="s">
        <v>2638</v>
      </c>
      <c r="B71" s="303"/>
      <c r="C71" s="303"/>
      <c r="D71" s="303"/>
      <c r="E71" s="303"/>
      <c r="F71" s="304"/>
    </row>
    <row r="72" spans="1:6" x14ac:dyDescent="0.2">
      <c r="A72" s="68" t="s">
        <v>2639</v>
      </c>
      <c r="B72" s="336" t="s">
        <v>2640</v>
      </c>
      <c r="C72" s="337"/>
      <c r="D72" s="338"/>
      <c r="E72" s="65" t="s">
        <v>2608</v>
      </c>
      <c r="F72" s="153" t="s">
        <v>2588</v>
      </c>
    </row>
    <row r="73" spans="1:6" x14ac:dyDescent="0.2">
      <c r="A73" s="69" t="s">
        <v>2557</v>
      </c>
      <c r="B73" s="323" t="s">
        <v>2641</v>
      </c>
      <c r="C73" s="309"/>
      <c r="D73" s="310"/>
      <c r="E73" s="187">
        <v>9.0749999999999997E-2</v>
      </c>
      <c r="F73" s="167">
        <f t="shared" ref="F73:F78" si="1">E73*$F$31</f>
        <v>294.9375</v>
      </c>
    </row>
    <row r="74" spans="1:6" x14ac:dyDescent="0.2">
      <c r="A74" s="69" t="s">
        <v>2559</v>
      </c>
      <c r="B74" s="323" t="s">
        <v>2642</v>
      </c>
      <c r="C74" s="309"/>
      <c r="D74" s="310"/>
      <c r="E74" s="187">
        <v>1.6299999999999999E-2</v>
      </c>
      <c r="F74" s="167">
        <f t="shared" si="1"/>
        <v>52.974999999999994</v>
      </c>
    </row>
    <row r="75" spans="1:6" x14ac:dyDescent="0.2">
      <c r="A75" s="69" t="s">
        <v>2562</v>
      </c>
      <c r="B75" s="323" t="s">
        <v>2643</v>
      </c>
      <c r="C75" s="309"/>
      <c r="D75" s="310"/>
      <c r="E75" s="187">
        <v>2.0000000000000001E-4</v>
      </c>
      <c r="F75" s="167">
        <f t="shared" si="1"/>
        <v>0.65</v>
      </c>
    </row>
    <row r="76" spans="1:6" ht="29.25" customHeight="1" x14ac:dyDescent="0.2">
      <c r="A76" s="69" t="s">
        <v>2564</v>
      </c>
      <c r="B76" s="323" t="s">
        <v>2644</v>
      </c>
      <c r="C76" s="309"/>
      <c r="D76" s="310"/>
      <c r="E76" s="187">
        <v>3.3E-3</v>
      </c>
      <c r="F76" s="167">
        <f t="shared" si="1"/>
        <v>10.725</v>
      </c>
    </row>
    <row r="77" spans="1:6" ht="26.25" customHeight="1" x14ac:dyDescent="0.2">
      <c r="A77" s="69" t="s">
        <v>2593</v>
      </c>
      <c r="B77" s="323" t="s">
        <v>2645</v>
      </c>
      <c r="C77" s="309"/>
      <c r="D77" s="310"/>
      <c r="E77" s="187">
        <v>5.5000000000000003E-4</v>
      </c>
      <c r="F77" s="167">
        <f t="shared" si="1"/>
        <v>1.7875000000000001</v>
      </c>
    </row>
    <row r="78" spans="1:6" ht="27.75" customHeight="1" x14ac:dyDescent="0.2">
      <c r="A78" s="69" t="s">
        <v>2595</v>
      </c>
      <c r="B78" s="323" t="s">
        <v>2646</v>
      </c>
      <c r="C78" s="309"/>
      <c r="D78" s="310"/>
      <c r="E78" s="187">
        <v>0</v>
      </c>
      <c r="F78" s="167">
        <f t="shared" si="1"/>
        <v>0</v>
      </c>
    </row>
    <row r="79" spans="1:6" ht="13.5" thickBot="1" x14ac:dyDescent="0.25">
      <c r="A79" s="324" t="s">
        <v>2637</v>
      </c>
      <c r="B79" s="325"/>
      <c r="C79" s="325"/>
      <c r="D79" s="326"/>
      <c r="E79" s="67">
        <f>SUM(E73:E78)</f>
        <v>0.11109999999999999</v>
      </c>
      <c r="F79" s="168">
        <f>SUM(F73:F78)</f>
        <v>361.07500000000005</v>
      </c>
    </row>
    <row r="80" spans="1:6" ht="13.5" thickBot="1" x14ac:dyDescent="0.25">
      <c r="A80" s="70" t="s">
        <v>2647</v>
      </c>
      <c r="B80" s="327" t="s">
        <v>2648</v>
      </c>
      <c r="C80" s="328"/>
      <c r="D80" s="329"/>
      <c r="E80" s="71" t="s">
        <v>2608</v>
      </c>
      <c r="F80" s="154" t="s">
        <v>2588</v>
      </c>
    </row>
    <row r="81" spans="1:6" x14ac:dyDescent="0.2">
      <c r="A81" s="33" t="s">
        <v>2557</v>
      </c>
      <c r="B81" s="330" t="s">
        <v>2649</v>
      </c>
      <c r="C81" s="331"/>
      <c r="D81" s="332"/>
      <c r="E81" s="72"/>
      <c r="F81" s="169"/>
    </row>
    <row r="82" spans="1:6" x14ac:dyDescent="0.2">
      <c r="A82" s="36"/>
      <c r="B82" s="316" t="s">
        <v>2650</v>
      </c>
      <c r="C82" s="317"/>
      <c r="D82" s="318"/>
      <c r="E82" s="36"/>
      <c r="F82" s="143"/>
    </row>
    <row r="83" spans="1:6" x14ac:dyDescent="0.2">
      <c r="A83" s="73"/>
      <c r="B83" s="74" t="s">
        <v>2044</v>
      </c>
      <c r="C83" s="75"/>
      <c r="D83" s="76"/>
      <c r="E83" s="73"/>
      <c r="F83" s="170"/>
    </row>
    <row r="84" spans="1:6" ht="30" customHeight="1" thickBot="1" x14ac:dyDescent="0.25">
      <c r="A84" s="319" t="s">
        <v>2651</v>
      </c>
      <c r="B84" s="319"/>
      <c r="C84" s="319"/>
      <c r="D84" s="319"/>
      <c r="E84" s="319"/>
      <c r="F84" s="319"/>
    </row>
    <row r="85" spans="1:6" ht="13.5" thickBot="1" x14ac:dyDescent="0.25">
      <c r="A85" s="302" t="s">
        <v>2652</v>
      </c>
      <c r="B85" s="303"/>
      <c r="C85" s="303"/>
      <c r="D85" s="303"/>
      <c r="E85" s="303"/>
      <c r="F85" s="304"/>
    </row>
    <row r="86" spans="1:6" x14ac:dyDescent="0.2">
      <c r="A86" s="60">
        <v>4</v>
      </c>
      <c r="B86" s="320" t="s">
        <v>2653</v>
      </c>
      <c r="C86" s="321"/>
      <c r="D86" s="321"/>
      <c r="E86" s="322"/>
      <c r="F86" s="152" t="s">
        <v>2588</v>
      </c>
    </row>
    <row r="87" spans="1:6" x14ac:dyDescent="0.2">
      <c r="A87" s="24" t="s">
        <v>2639</v>
      </c>
      <c r="B87" s="289" t="s">
        <v>2654</v>
      </c>
      <c r="C87" s="289"/>
      <c r="D87" s="289"/>
      <c r="E87" s="289"/>
      <c r="F87" s="183">
        <f>F79</f>
        <v>361.07500000000005</v>
      </c>
    </row>
    <row r="88" spans="1:6" x14ac:dyDescent="0.2">
      <c r="A88" s="24" t="s">
        <v>2647</v>
      </c>
      <c r="B88" s="308" t="s">
        <v>2655</v>
      </c>
      <c r="C88" s="309"/>
      <c r="D88" s="309"/>
      <c r="E88" s="310"/>
      <c r="F88" s="183">
        <f>F83</f>
        <v>0</v>
      </c>
    </row>
    <row r="89" spans="1:6" ht="13.5" thickBot="1" x14ac:dyDescent="0.25">
      <c r="A89" s="311" t="s">
        <v>2637</v>
      </c>
      <c r="B89" s="311"/>
      <c r="C89" s="311"/>
      <c r="D89" s="311"/>
      <c r="E89" s="311"/>
      <c r="F89" s="171">
        <f>SUM(F87:F88)</f>
        <v>361.07500000000005</v>
      </c>
    </row>
    <row r="90" spans="1:6" ht="13.5" thickBot="1" x14ac:dyDescent="0.25">
      <c r="A90" s="312" t="s">
        <v>2656</v>
      </c>
      <c r="B90" s="313"/>
      <c r="C90" s="313"/>
      <c r="D90" s="313"/>
      <c r="E90" s="313"/>
      <c r="F90" s="314"/>
    </row>
    <row r="91" spans="1:6" x14ac:dyDescent="0.2">
      <c r="A91" s="59">
        <v>5</v>
      </c>
      <c r="B91" s="315" t="s">
        <v>2657</v>
      </c>
      <c r="C91" s="315"/>
      <c r="D91" s="315"/>
      <c r="E91" s="59" t="s">
        <v>2608</v>
      </c>
      <c r="F91" s="152" t="s">
        <v>2588</v>
      </c>
    </row>
    <row r="92" spans="1:6" x14ac:dyDescent="0.2">
      <c r="A92" s="24" t="s">
        <v>2557</v>
      </c>
      <c r="B92" s="289" t="s">
        <v>2658</v>
      </c>
      <c r="C92" s="289"/>
      <c r="D92" s="289"/>
      <c r="E92" s="77"/>
      <c r="F92" s="183">
        <f>'Aux - Insumos Sintético'!H8/(12*96)</f>
        <v>13.918986111111114</v>
      </c>
    </row>
    <row r="93" spans="1:6" x14ac:dyDescent="0.2">
      <c r="A93" s="24" t="s">
        <v>2559</v>
      </c>
      <c r="B93" s="289" t="s">
        <v>2151</v>
      </c>
      <c r="C93" s="289"/>
      <c r="D93" s="289"/>
      <c r="E93" s="77"/>
      <c r="F93" s="183">
        <f>'Aux - Insumos Sintético'!H321/(12*7)</f>
        <v>6.4571027777777772</v>
      </c>
    </row>
    <row r="94" spans="1:6" x14ac:dyDescent="0.2">
      <c r="A94" s="24" t="s">
        <v>2562</v>
      </c>
      <c r="B94" s="289" t="s">
        <v>2696</v>
      </c>
      <c r="C94" s="289"/>
      <c r="D94" s="289"/>
      <c r="E94" s="78"/>
      <c r="F94" s="183"/>
    </row>
    <row r="95" spans="1:6" x14ac:dyDescent="0.2">
      <c r="A95" s="24" t="s">
        <v>2564</v>
      </c>
      <c r="B95" s="289"/>
      <c r="C95" s="289"/>
      <c r="D95" s="289"/>
      <c r="E95" s="78"/>
      <c r="F95" s="183"/>
    </row>
    <row r="96" spans="1:6" x14ac:dyDescent="0.2">
      <c r="A96" s="79" t="s">
        <v>2044</v>
      </c>
      <c r="B96" s="80"/>
      <c r="C96" s="80"/>
      <c r="D96" s="80"/>
      <c r="E96" s="67"/>
      <c r="F96" s="159">
        <f>SUM(F92:F95)</f>
        <v>20.376088888888891</v>
      </c>
    </row>
    <row r="97" spans="1:6" ht="13.5" thickBot="1" x14ac:dyDescent="0.25">
      <c r="A97" s="301" t="s">
        <v>2734</v>
      </c>
      <c r="B97" s="301"/>
      <c r="C97" s="301"/>
      <c r="D97" s="301"/>
      <c r="E97" s="301"/>
      <c r="F97" s="301"/>
    </row>
    <row r="98" spans="1:6" ht="13.5" thickBot="1" x14ac:dyDescent="0.25">
      <c r="A98" s="302" t="s">
        <v>2659</v>
      </c>
      <c r="B98" s="303"/>
      <c r="C98" s="303"/>
      <c r="D98" s="303"/>
      <c r="E98" s="303"/>
      <c r="F98" s="304"/>
    </row>
    <row r="99" spans="1:6" x14ac:dyDescent="0.2">
      <c r="A99" s="59">
        <v>6</v>
      </c>
      <c r="B99" s="305" t="s">
        <v>2660</v>
      </c>
      <c r="C99" s="306"/>
      <c r="D99" s="307"/>
      <c r="E99" s="59" t="s">
        <v>2608</v>
      </c>
      <c r="F99" s="152" t="s">
        <v>2588</v>
      </c>
    </row>
    <row r="100" spans="1:6" x14ac:dyDescent="0.2">
      <c r="A100" s="24" t="s">
        <v>2557</v>
      </c>
      <c r="B100" s="308" t="s">
        <v>2661</v>
      </c>
      <c r="C100" s="309"/>
      <c r="D100" s="310"/>
      <c r="E100" s="186">
        <v>2.0799999999999999E-2</v>
      </c>
      <c r="F100" s="88">
        <f>ROUND(E100*F116,2)</f>
        <v>119.98</v>
      </c>
    </row>
    <row r="101" spans="1:6" x14ac:dyDescent="0.2">
      <c r="A101" s="24" t="s">
        <v>2559</v>
      </c>
      <c r="B101" s="308" t="s">
        <v>2662</v>
      </c>
      <c r="C101" s="309"/>
      <c r="D101" s="310"/>
      <c r="E101" s="186">
        <v>0.02</v>
      </c>
      <c r="F101" s="88">
        <f>ROUND((F116+F100)*E101,2)</f>
        <v>117.77</v>
      </c>
    </row>
    <row r="102" spans="1:6" x14ac:dyDescent="0.2">
      <c r="A102" s="55" t="s">
        <v>2562</v>
      </c>
      <c r="B102" s="290" t="s">
        <v>2663</v>
      </c>
      <c r="C102" s="291"/>
      <c r="D102" s="292"/>
      <c r="E102" s="198">
        <f>SUM(E103:E105)</f>
        <v>0.13219999999999998</v>
      </c>
      <c r="F102" s="156">
        <f>F103+F105</f>
        <v>914.98</v>
      </c>
    </row>
    <row r="103" spans="1:6" ht="34.5" customHeight="1" x14ac:dyDescent="0.2">
      <c r="A103" s="81"/>
      <c r="B103" s="81" t="s">
        <v>2664</v>
      </c>
      <c r="C103" s="293" t="str">
        <f>"PIS "&amp;(PIS*100)&amp;"% + COFINS "&amp;(CONFINS*100)&amp;"% + CPRB "&amp;(CPRB*100)&amp;"%"</f>
        <v>PIS 0,66% + COFINS 3,06% + CPRB 4,5%</v>
      </c>
      <c r="D103" s="294"/>
      <c r="E103" s="186">
        <f>PIS+CONFINS+CPRB</f>
        <v>8.2199999999999995E-2</v>
      </c>
      <c r="F103" s="88">
        <f>ROUND(($F$116+$F$100+$F$101)/(1-$E$102)*E103,2)</f>
        <v>568.91999999999996</v>
      </c>
    </row>
    <row r="104" spans="1:6" x14ac:dyDescent="0.2">
      <c r="A104" s="81"/>
      <c r="B104" s="81" t="s">
        <v>2665</v>
      </c>
      <c r="C104" s="295"/>
      <c r="D104" s="296"/>
      <c r="E104" s="186">
        <v>0</v>
      </c>
      <c r="F104" s="88">
        <f>($F$117+$F$101+$F$102)/(1-$E$103)*E104</f>
        <v>0</v>
      </c>
    </row>
    <row r="105" spans="1:6" x14ac:dyDescent="0.2">
      <c r="A105" s="81"/>
      <c r="B105" s="81" t="s">
        <v>2666</v>
      </c>
      <c r="C105" s="295" t="s">
        <v>2667</v>
      </c>
      <c r="D105" s="296"/>
      <c r="E105" s="186">
        <f>ISS</f>
        <v>0.05</v>
      </c>
      <c r="F105" s="88">
        <f>ROUND(($F$116+$F$100+$F$101)/(1-$E$102)*E105,2)</f>
        <v>346.06</v>
      </c>
    </row>
    <row r="106" spans="1:6" x14ac:dyDescent="0.2">
      <c r="A106" s="297" t="s">
        <v>2663</v>
      </c>
      <c r="B106" s="298"/>
      <c r="C106" s="298"/>
      <c r="D106" s="299"/>
      <c r="E106" s="212"/>
      <c r="F106" s="210">
        <f>F100+F101+F102</f>
        <v>1152.73</v>
      </c>
    </row>
    <row r="107" spans="1:6" x14ac:dyDescent="0.2">
      <c r="A107" s="300" t="s">
        <v>2668</v>
      </c>
      <c r="B107" s="300"/>
      <c r="C107" s="300"/>
      <c r="D107" s="300"/>
      <c r="E107" s="300"/>
      <c r="F107" s="300"/>
    </row>
    <row r="108" spans="1:6" x14ac:dyDescent="0.2">
      <c r="A108" s="286" t="s">
        <v>2669</v>
      </c>
      <c r="B108" s="286"/>
      <c r="C108" s="286"/>
      <c r="D108" s="286"/>
      <c r="E108" s="286"/>
      <c r="F108" s="286"/>
    </row>
    <row r="109" spans="1:6" x14ac:dyDescent="0.2">
      <c r="A109" s="287" t="s">
        <v>2670</v>
      </c>
      <c r="B109" s="287"/>
      <c r="C109" s="287"/>
      <c r="D109" s="287"/>
      <c r="E109" s="287"/>
      <c r="F109" s="287"/>
    </row>
    <row r="110" spans="1:6" x14ac:dyDescent="0.2">
      <c r="A110" s="288" t="s">
        <v>2671</v>
      </c>
      <c r="B110" s="288"/>
      <c r="C110" s="288"/>
      <c r="D110" s="288"/>
      <c r="E110" s="288"/>
      <c r="F110" s="190" t="s">
        <v>2672</v>
      </c>
    </row>
    <row r="111" spans="1:6" x14ac:dyDescent="0.2">
      <c r="A111" s="24" t="s">
        <v>2557</v>
      </c>
      <c r="B111" s="289" t="s">
        <v>2673</v>
      </c>
      <c r="C111" s="289"/>
      <c r="D111" s="289"/>
      <c r="E111" s="289"/>
      <c r="F111" s="88">
        <f>F31</f>
        <v>3250</v>
      </c>
    </row>
    <row r="112" spans="1:6" x14ac:dyDescent="0.2">
      <c r="A112" s="82" t="s">
        <v>2559</v>
      </c>
      <c r="B112" s="283" t="s">
        <v>2674</v>
      </c>
      <c r="C112" s="283"/>
      <c r="D112" s="283"/>
      <c r="E112" s="283"/>
      <c r="F112" s="172">
        <f>F61</f>
        <v>1942.2448039999999</v>
      </c>
    </row>
    <row r="113" spans="1:6" x14ac:dyDescent="0.2">
      <c r="A113" s="24" t="s">
        <v>2562</v>
      </c>
      <c r="B113" s="289" t="s">
        <v>2675</v>
      </c>
      <c r="C113" s="289"/>
      <c r="D113" s="289"/>
      <c r="E113" s="289"/>
      <c r="F113" s="88">
        <f>F70</f>
        <v>194.75735500000002</v>
      </c>
    </row>
    <row r="114" spans="1:6" x14ac:dyDescent="0.2">
      <c r="A114" s="82" t="s">
        <v>2564</v>
      </c>
      <c r="B114" s="283" t="s">
        <v>2676</v>
      </c>
      <c r="C114" s="283"/>
      <c r="D114" s="283"/>
      <c r="E114" s="283"/>
      <c r="F114" s="172">
        <f>F89</f>
        <v>361.07500000000005</v>
      </c>
    </row>
    <row r="115" spans="1:6" x14ac:dyDescent="0.2">
      <c r="A115" s="82" t="s">
        <v>2593</v>
      </c>
      <c r="B115" s="283" t="s">
        <v>2677</v>
      </c>
      <c r="C115" s="283"/>
      <c r="D115" s="283"/>
      <c r="E115" s="283"/>
      <c r="F115" s="172">
        <f>F96</f>
        <v>20.376088888888891</v>
      </c>
    </row>
    <row r="116" spans="1:6" x14ac:dyDescent="0.2">
      <c r="A116" s="284" t="s">
        <v>2678</v>
      </c>
      <c r="B116" s="284"/>
      <c r="C116" s="284"/>
      <c r="D116" s="284"/>
      <c r="E116" s="284"/>
      <c r="F116" s="88">
        <f>SUM(F111:F115)</f>
        <v>5768.4532478888887</v>
      </c>
    </row>
    <row r="117" spans="1:6" x14ac:dyDescent="0.2">
      <c r="A117" s="82" t="s">
        <v>2593</v>
      </c>
      <c r="B117" s="283" t="s">
        <v>2679</v>
      </c>
      <c r="C117" s="283"/>
      <c r="D117" s="283"/>
      <c r="E117" s="283"/>
      <c r="F117" s="157">
        <f>F106</f>
        <v>1152.73</v>
      </c>
    </row>
    <row r="118" spans="1:6" x14ac:dyDescent="0.2">
      <c r="A118" s="285" t="s">
        <v>2680</v>
      </c>
      <c r="B118" s="285"/>
      <c r="C118" s="285"/>
      <c r="D118" s="285"/>
      <c r="E118" s="285"/>
      <c r="F118" s="162">
        <f>ROUND(F117+F116,2)</f>
        <v>6921.18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pageSetUpPr fitToPage="1"/>
  </sheetPr>
  <dimension ref="A1:F118"/>
  <sheetViews>
    <sheetView view="pageBreakPreview" topLeftCell="A93" zoomScaleNormal="100" zoomScaleSheetLayoutView="100" workbookViewId="0">
      <selection activeCell="F21" sqref="F21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7" bestFit="1" customWidth="1"/>
    <col min="7" max="16384" width="9.28515625" style="1"/>
  </cols>
  <sheetData>
    <row r="1" spans="1:6" x14ac:dyDescent="0.2">
      <c r="A1" s="287" t="s">
        <v>2553</v>
      </c>
      <c r="B1" s="390"/>
      <c r="C1" s="390"/>
      <c r="D1" s="390"/>
      <c r="E1" s="390"/>
      <c r="F1" s="390"/>
    </row>
    <row r="2" spans="1:6" x14ac:dyDescent="0.2">
      <c r="A2" s="287"/>
      <c r="B2" s="287"/>
      <c r="C2" s="287"/>
      <c r="D2" s="287"/>
      <c r="E2" s="287"/>
      <c r="F2" s="287"/>
    </row>
    <row r="3" spans="1:6" x14ac:dyDescent="0.2">
      <c r="A3" s="287" t="s">
        <v>2554</v>
      </c>
      <c r="B3" s="287"/>
      <c r="C3" s="287"/>
      <c r="D3" s="287"/>
      <c r="E3" s="287"/>
      <c r="F3" s="287"/>
    </row>
    <row r="4" spans="1:6" x14ac:dyDescent="0.2">
      <c r="A4" s="374" t="s">
        <v>2555</v>
      </c>
      <c r="B4" s="374"/>
      <c r="C4" s="374"/>
      <c r="D4" s="374"/>
      <c r="E4" s="374"/>
      <c r="F4" s="374"/>
    </row>
    <row r="5" spans="1:6" x14ac:dyDescent="0.2">
      <c r="A5" s="53"/>
      <c r="B5" s="53"/>
      <c r="C5" s="53"/>
      <c r="D5" s="53"/>
      <c r="E5" s="53"/>
      <c r="F5" s="155"/>
    </row>
    <row r="6" spans="1:6" x14ac:dyDescent="0.2">
      <c r="A6" s="376"/>
      <c r="B6" s="376"/>
      <c r="C6" s="376"/>
      <c r="D6" s="376"/>
      <c r="E6" s="376"/>
      <c r="F6" s="376"/>
    </row>
    <row r="7" spans="1:6" x14ac:dyDescent="0.2">
      <c r="A7" s="377" t="s">
        <v>2556</v>
      </c>
      <c r="B7" s="377"/>
      <c r="C7" s="377"/>
      <c r="D7" s="377"/>
      <c r="E7" s="377"/>
      <c r="F7" s="377"/>
    </row>
    <row r="8" spans="1:6" x14ac:dyDescent="0.2">
      <c r="A8" s="18" t="s">
        <v>2557</v>
      </c>
      <c r="B8" s="372" t="s">
        <v>2558</v>
      </c>
      <c r="C8" s="264"/>
      <c r="D8" s="264"/>
      <c r="E8" s="265"/>
      <c r="F8" s="174">
        <f ca="1">TODAY()</f>
        <v>44208</v>
      </c>
    </row>
    <row r="9" spans="1:6" x14ac:dyDescent="0.2">
      <c r="A9" s="18" t="s">
        <v>2559</v>
      </c>
      <c r="B9" s="372" t="s">
        <v>2560</v>
      </c>
      <c r="C9" s="264"/>
      <c r="D9" s="264"/>
      <c r="E9" s="265"/>
      <c r="F9" s="146" t="s">
        <v>2561</v>
      </c>
    </row>
    <row r="10" spans="1:6" ht="25.5" x14ac:dyDescent="0.2">
      <c r="A10" s="18" t="s">
        <v>2562</v>
      </c>
      <c r="B10" s="372" t="s">
        <v>2563</v>
      </c>
      <c r="C10" s="264"/>
      <c r="D10" s="264"/>
      <c r="E10" s="265"/>
      <c r="F10" s="147" t="s">
        <v>2738</v>
      </c>
    </row>
    <row r="11" spans="1:6" x14ac:dyDescent="0.2">
      <c r="A11" s="18" t="s">
        <v>2564</v>
      </c>
      <c r="B11" s="372" t="s">
        <v>2565</v>
      </c>
      <c r="C11" s="264"/>
      <c r="D11" s="264"/>
      <c r="E11" s="265"/>
      <c r="F11" s="146" t="s">
        <v>2566</v>
      </c>
    </row>
    <row r="12" spans="1:6" x14ac:dyDescent="0.2">
      <c r="A12" s="373" t="s">
        <v>2567</v>
      </c>
      <c r="B12" s="373"/>
      <c r="C12" s="373"/>
      <c r="D12" s="373"/>
      <c r="E12" s="373"/>
      <c r="F12" s="373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48" t="s">
        <v>2573</v>
      </c>
    </row>
    <row r="14" spans="1:6" ht="25.5" x14ac:dyDescent="0.2">
      <c r="A14" s="54">
        <v>1</v>
      </c>
      <c r="B14" s="176" t="s">
        <v>2687</v>
      </c>
      <c r="C14" s="24" t="s">
        <v>2574</v>
      </c>
      <c r="D14" s="177" t="s">
        <v>2575</v>
      </c>
      <c r="E14" s="57" t="s">
        <v>2576</v>
      </c>
      <c r="F14" s="178">
        <v>2</v>
      </c>
    </row>
    <row r="15" spans="1:6" x14ac:dyDescent="0.2">
      <c r="A15" s="287" t="s">
        <v>2577</v>
      </c>
      <c r="B15" s="287"/>
      <c r="C15" s="287"/>
      <c r="D15" s="287"/>
      <c r="E15" s="287"/>
      <c r="F15" s="287"/>
    </row>
    <row r="16" spans="1:6" x14ac:dyDescent="0.2">
      <c r="A16" s="58" t="s">
        <v>2578</v>
      </c>
    </row>
    <row r="17" spans="1:6" x14ac:dyDescent="0.2">
      <c r="A17" s="24">
        <v>1</v>
      </c>
      <c r="B17" s="289" t="s">
        <v>2579</v>
      </c>
      <c r="C17" s="289"/>
      <c r="D17" s="289"/>
      <c r="E17" s="308"/>
      <c r="F17" s="179" t="s">
        <v>2580</v>
      </c>
    </row>
    <row r="18" spans="1:6" x14ac:dyDescent="0.2">
      <c r="A18" s="24">
        <v>2</v>
      </c>
      <c r="B18" s="308" t="s">
        <v>2581</v>
      </c>
      <c r="C18" s="309"/>
      <c r="D18" s="309"/>
      <c r="E18" s="309"/>
      <c r="F18" s="180" t="s">
        <v>2688</v>
      </c>
    </row>
    <row r="19" spans="1:6" x14ac:dyDescent="0.2">
      <c r="A19" s="24">
        <v>3</v>
      </c>
      <c r="B19" s="378" t="s">
        <v>2583</v>
      </c>
      <c r="C19" s="379"/>
      <c r="D19" s="379"/>
      <c r="E19" s="379"/>
      <c r="F19" s="181">
        <v>2000</v>
      </c>
    </row>
    <row r="20" spans="1:6" ht="25.5" x14ac:dyDescent="0.2">
      <c r="A20" s="24">
        <v>4</v>
      </c>
      <c r="B20" s="308" t="s">
        <v>2584</v>
      </c>
      <c r="C20" s="309"/>
      <c r="D20" s="309"/>
      <c r="E20" s="309"/>
      <c r="F20" s="182" t="str">
        <f>B14</f>
        <v>Encarregado de Equipe de Manutenção</v>
      </c>
    </row>
    <row r="21" spans="1:6" ht="13.5" thickBot="1" x14ac:dyDescent="0.25">
      <c r="A21" s="24">
        <v>5</v>
      </c>
      <c r="B21" s="308" t="s">
        <v>2585</v>
      </c>
      <c r="C21" s="309"/>
      <c r="D21" s="309"/>
      <c r="E21" s="310"/>
      <c r="F21" s="432">
        <v>43952</v>
      </c>
    </row>
    <row r="22" spans="1:6" ht="13.5" thickBot="1" x14ac:dyDescent="0.25">
      <c r="A22" s="369" t="s">
        <v>2586</v>
      </c>
      <c r="B22" s="370"/>
      <c r="C22" s="370"/>
      <c r="D22" s="370"/>
      <c r="E22" s="370"/>
      <c r="F22" s="371"/>
    </row>
    <row r="23" spans="1:6" x14ac:dyDescent="0.2">
      <c r="A23" s="59">
        <v>1</v>
      </c>
      <c r="B23" s="367" t="s">
        <v>2587</v>
      </c>
      <c r="C23" s="368"/>
      <c r="D23" s="368"/>
      <c r="E23" s="368"/>
      <c r="F23" s="149" t="s">
        <v>2588</v>
      </c>
    </row>
    <row r="24" spans="1:6" x14ac:dyDescent="0.2">
      <c r="A24" s="24" t="s">
        <v>2557</v>
      </c>
      <c r="B24" s="308" t="s">
        <v>2589</v>
      </c>
      <c r="C24" s="309"/>
      <c r="D24" s="309"/>
      <c r="E24" s="309"/>
      <c r="F24" s="183">
        <f>F19</f>
        <v>2000</v>
      </c>
    </row>
    <row r="25" spans="1:6" x14ac:dyDescent="0.2">
      <c r="A25" s="24" t="s">
        <v>2559</v>
      </c>
      <c r="B25" s="308" t="s">
        <v>2689</v>
      </c>
      <c r="C25" s="309"/>
      <c r="D25" s="309"/>
      <c r="E25" s="309"/>
      <c r="F25" s="183">
        <f>F24*0.3</f>
        <v>600</v>
      </c>
    </row>
    <row r="26" spans="1:6" x14ac:dyDescent="0.2">
      <c r="A26" s="24" t="s">
        <v>2562</v>
      </c>
      <c r="B26" s="308" t="s">
        <v>2690</v>
      </c>
      <c r="C26" s="309"/>
      <c r="D26" s="309"/>
      <c r="E26" s="309"/>
      <c r="F26" s="183">
        <v>0</v>
      </c>
    </row>
    <row r="27" spans="1:6" x14ac:dyDescent="0.2">
      <c r="A27" s="24" t="s">
        <v>2564</v>
      </c>
      <c r="B27" s="308" t="s">
        <v>2592</v>
      </c>
      <c r="C27" s="309"/>
      <c r="D27" s="309"/>
      <c r="E27" s="309"/>
      <c r="F27" s="183">
        <v>0</v>
      </c>
    </row>
    <row r="28" spans="1:6" x14ac:dyDescent="0.2">
      <c r="A28" s="24" t="s">
        <v>2593</v>
      </c>
      <c r="B28" s="308" t="s">
        <v>2594</v>
      </c>
      <c r="C28" s="309"/>
      <c r="D28" s="309"/>
      <c r="E28" s="309"/>
      <c r="F28" s="183">
        <v>0</v>
      </c>
    </row>
    <row r="29" spans="1:6" x14ac:dyDescent="0.2">
      <c r="A29" s="24" t="s">
        <v>2595</v>
      </c>
      <c r="B29" s="308" t="s">
        <v>2596</v>
      </c>
      <c r="C29" s="309"/>
      <c r="D29" s="309"/>
      <c r="E29" s="309"/>
      <c r="F29" s="183">
        <v>0</v>
      </c>
    </row>
    <row r="30" spans="1:6" x14ac:dyDescent="0.2">
      <c r="A30" s="35" t="s">
        <v>2597</v>
      </c>
      <c r="B30" s="308" t="s">
        <v>2598</v>
      </c>
      <c r="C30" s="309"/>
      <c r="D30" s="309"/>
      <c r="E30" s="309"/>
      <c r="F30" s="183">
        <v>0</v>
      </c>
    </row>
    <row r="31" spans="1:6" ht="13.5" thickBot="1" x14ac:dyDescent="0.25">
      <c r="A31" s="360" t="s">
        <v>2599</v>
      </c>
      <c r="B31" s="361"/>
      <c r="C31" s="362"/>
      <c r="D31" s="362"/>
      <c r="E31" s="363"/>
      <c r="F31" s="158">
        <f>SUM(F24:F30)</f>
        <v>2600</v>
      </c>
    </row>
    <row r="32" spans="1:6" ht="13.5" thickBot="1" x14ac:dyDescent="0.25">
      <c r="A32" s="364" t="s">
        <v>2600</v>
      </c>
      <c r="B32" s="365"/>
      <c r="C32" s="365"/>
      <c r="D32" s="365"/>
      <c r="E32" s="365"/>
      <c r="F32" s="366"/>
    </row>
    <row r="33" spans="1:6" x14ac:dyDescent="0.2">
      <c r="A33" s="61" t="s">
        <v>2601</v>
      </c>
      <c r="B33" s="367" t="s">
        <v>2602</v>
      </c>
      <c r="C33" s="368"/>
      <c r="D33" s="368"/>
      <c r="E33" s="368"/>
      <c r="F33" s="149" t="s">
        <v>2588</v>
      </c>
    </row>
    <row r="34" spans="1:6" x14ac:dyDescent="0.2">
      <c r="A34" s="24" t="s">
        <v>2557</v>
      </c>
      <c r="B34" s="316" t="s">
        <v>2603</v>
      </c>
      <c r="C34" s="317"/>
      <c r="D34" s="318"/>
      <c r="E34" s="184">
        <v>8.3299999999999999E-2</v>
      </c>
      <c r="F34" s="183">
        <f>E34*F31</f>
        <v>216.57999999999998</v>
      </c>
    </row>
    <row r="35" spans="1:6" x14ac:dyDescent="0.2">
      <c r="A35" s="24" t="s">
        <v>2559</v>
      </c>
      <c r="B35" s="316" t="s">
        <v>2604</v>
      </c>
      <c r="C35" s="317"/>
      <c r="D35" s="318"/>
      <c r="E35" s="184">
        <v>0.1111</v>
      </c>
      <c r="F35" s="183">
        <f>E35*F31</f>
        <v>288.86</v>
      </c>
    </row>
    <row r="36" spans="1:6" x14ac:dyDescent="0.2">
      <c r="A36" s="324" t="s">
        <v>2605</v>
      </c>
      <c r="B36" s="325"/>
      <c r="C36" s="325"/>
      <c r="D36" s="326"/>
      <c r="E36" s="189">
        <f>SUM(E34:E35)</f>
        <v>0.19440000000000002</v>
      </c>
      <c r="F36" s="164">
        <f>SUM(F34:F35)</f>
        <v>505.44</v>
      </c>
    </row>
    <row r="37" spans="1:6" x14ac:dyDescent="0.2">
      <c r="A37" s="62" t="s">
        <v>2606</v>
      </c>
      <c r="B37" s="357" t="s">
        <v>2607</v>
      </c>
      <c r="C37" s="358"/>
      <c r="D37" s="359"/>
      <c r="E37" s="62" t="s">
        <v>2608</v>
      </c>
      <c r="F37" s="150" t="s">
        <v>2588</v>
      </c>
    </row>
    <row r="38" spans="1:6" x14ac:dyDescent="0.2">
      <c r="A38" s="41" t="s">
        <v>2557</v>
      </c>
      <c r="B38" s="348" t="s">
        <v>2609</v>
      </c>
      <c r="C38" s="349"/>
      <c r="D38" s="350"/>
      <c r="E38" s="185">
        <f>TOTAL!J2</f>
        <v>0</v>
      </c>
      <c r="F38" s="160">
        <f>E38*$F$31</f>
        <v>0</v>
      </c>
    </row>
    <row r="39" spans="1:6" x14ac:dyDescent="0.2">
      <c r="A39" s="41" t="s">
        <v>2559</v>
      </c>
      <c r="B39" s="348" t="s">
        <v>2610</v>
      </c>
      <c r="C39" s="349"/>
      <c r="D39" s="350"/>
      <c r="E39" s="185">
        <v>1.4999999999999999E-2</v>
      </c>
      <c r="F39" s="160">
        <f>E39*($F$31+$F$36)</f>
        <v>46.581600000000002</v>
      </c>
    </row>
    <row r="40" spans="1:6" x14ac:dyDescent="0.2">
      <c r="A40" s="41" t="s">
        <v>2562</v>
      </c>
      <c r="B40" s="348" t="s">
        <v>2611</v>
      </c>
      <c r="C40" s="349"/>
      <c r="D40" s="350"/>
      <c r="E40" s="185">
        <v>0.01</v>
      </c>
      <c r="F40" s="160">
        <f t="shared" ref="F40:F45" si="0">E40*($F$31+$F$36)</f>
        <v>31.054400000000001</v>
      </c>
    </row>
    <row r="41" spans="1:6" x14ac:dyDescent="0.2">
      <c r="A41" s="41" t="s">
        <v>2564</v>
      </c>
      <c r="B41" s="348" t="s">
        <v>2612</v>
      </c>
      <c r="C41" s="349"/>
      <c r="D41" s="350"/>
      <c r="E41" s="185">
        <v>2E-3</v>
      </c>
      <c r="F41" s="160">
        <f t="shared" si="0"/>
        <v>6.2108800000000004</v>
      </c>
    </row>
    <row r="42" spans="1:6" x14ac:dyDescent="0.2">
      <c r="A42" s="41" t="s">
        <v>2593</v>
      </c>
      <c r="B42" s="348" t="s">
        <v>2613</v>
      </c>
      <c r="C42" s="349"/>
      <c r="D42" s="350"/>
      <c r="E42" s="185">
        <v>2.5000000000000001E-2</v>
      </c>
      <c r="F42" s="160">
        <f t="shared" si="0"/>
        <v>77.63600000000001</v>
      </c>
    </row>
    <row r="43" spans="1:6" x14ac:dyDescent="0.2">
      <c r="A43" s="28" t="s">
        <v>2595</v>
      </c>
      <c r="B43" s="351" t="s">
        <v>2614</v>
      </c>
      <c r="C43" s="352"/>
      <c r="D43" s="353"/>
      <c r="E43" s="185">
        <v>0.08</v>
      </c>
      <c r="F43" s="160">
        <f t="shared" si="0"/>
        <v>248.43520000000001</v>
      </c>
    </row>
    <row r="44" spans="1:6" x14ac:dyDescent="0.2">
      <c r="A44" s="41" t="s">
        <v>2597</v>
      </c>
      <c r="B44" s="348" t="s">
        <v>2761</v>
      </c>
      <c r="C44" s="349"/>
      <c r="D44" s="350"/>
      <c r="E44" s="185">
        <f>3%*0.926</f>
        <v>2.7779999999999999E-2</v>
      </c>
      <c r="F44" s="160">
        <f t="shared" si="0"/>
        <v>86.269123199999996</v>
      </c>
    </row>
    <row r="45" spans="1:6" x14ac:dyDescent="0.2">
      <c r="A45" s="41" t="s">
        <v>1983</v>
      </c>
      <c r="B45" s="348" t="s">
        <v>2615</v>
      </c>
      <c r="C45" s="349"/>
      <c r="D45" s="350"/>
      <c r="E45" s="185">
        <v>6.0000000000000001E-3</v>
      </c>
      <c r="F45" s="160">
        <f t="shared" si="0"/>
        <v>18.632640000000002</v>
      </c>
    </row>
    <row r="46" spans="1:6" x14ac:dyDescent="0.2">
      <c r="A46" s="354" t="s">
        <v>2044</v>
      </c>
      <c r="B46" s="355"/>
      <c r="C46" s="355"/>
      <c r="D46" s="356"/>
      <c r="E46" s="63">
        <f>SUM(E38:E45)</f>
        <v>0.16578000000000001</v>
      </c>
      <c r="F46" s="161">
        <f>SUM(F38:F45)</f>
        <v>514.81984320000004</v>
      </c>
    </row>
    <row r="47" spans="1:6" x14ac:dyDescent="0.2">
      <c r="A47" s="64" t="s">
        <v>2616</v>
      </c>
      <c r="B47" s="337" t="s">
        <v>2617</v>
      </c>
      <c r="C47" s="317"/>
      <c r="D47" s="317"/>
      <c r="E47" s="318"/>
      <c r="F47" s="151" t="s">
        <v>2588</v>
      </c>
    </row>
    <row r="48" spans="1:6" x14ac:dyDescent="0.2">
      <c r="A48" s="24" t="s">
        <v>2557</v>
      </c>
      <c r="B48" s="316" t="s">
        <v>2618</v>
      </c>
      <c r="C48" s="317"/>
      <c r="D48" s="346" t="s">
        <v>2739</v>
      </c>
      <c r="E48" s="347"/>
      <c r="F48" s="183">
        <f>(2*5.5*22)</f>
        <v>242</v>
      </c>
    </row>
    <row r="49" spans="1:6" x14ac:dyDescent="0.2">
      <c r="A49" s="24" t="s">
        <v>2559</v>
      </c>
      <c r="B49" s="308" t="s">
        <v>2741</v>
      </c>
      <c r="C49" s="309"/>
      <c r="D49" s="309"/>
      <c r="E49" s="310"/>
      <c r="F49" s="183">
        <f>ROUND(22*(16.95*0.91),2)</f>
        <v>339.34</v>
      </c>
    </row>
    <row r="50" spans="1:6" x14ac:dyDescent="0.2">
      <c r="A50" s="24" t="s">
        <v>2562</v>
      </c>
      <c r="B50" s="308" t="s">
        <v>2740</v>
      </c>
      <c r="C50" s="309"/>
      <c r="D50" s="309"/>
      <c r="E50" s="310"/>
      <c r="F50" s="183">
        <f>ROUND(22*3.89,2)</f>
        <v>85.58</v>
      </c>
    </row>
    <row r="51" spans="1:6" x14ac:dyDescent="0.2">
      <c r="A51" s="24" t="s">
        <v>2564</v>
      </c>
      <c r="B51" s="308" t="s">
        <v>2619</v>
      </c>
      <c r="C51" s="309"/>
      <c r="D51" s="309"/>
      <c r="E51" s="310"/>
      <c r="F51" s="183"/>
    </row>
    <row r="52" spans="1:6" x14ac:dyDescent="0.2">
      <c r="A52" s="24" t="s">
        <v>2593</v>
      </c>
      <c r="B52" s="308" t="s">
        <v>2620</v>
      </c>
      <c r="C52" s="309"/>
      <c r="D52" s="309"/>
      <c r="E52" s="310"/>
      <c r="F52" s="183"/>
    </row>
    <row r="53" spans="1:6" x14ac:dyDescent="0.2">
      <c r="A53" s="324" t="s">
        <v>2621</v>
      </c>
      <c r="B53" s="325"/>
      <c r="C53" s="325"/>
      <c r="D53" s="325"/>
      <c r="E53" s="326"/>
      <c r="F53" s="188">
        <f>SUM(F48:F52)</f>
        <v>666.92</v>
      </c>
    </row>
    <row r="54" spans="1:6" x14ac:dyDescent="0.2">
      <c r="A54" s="300" t="s">
        <v>2622</v>
      </c>
      <c r="B54" s="300"/>
      <c r="C54" s="300"/>
      <c r="D54" s="300"/>
      <c r="E54" s="300"/>
      <c r="F54" s="300"/>
    </row>
    <row r="55" spans="1:6" ht="13.5" thickBot="1" x14ac:dyDescent="0.25">
      <c r="A55" s="345" t="s">
        <v>2623</v>
      </c>
      <c r="B55" s="345"/>
      <c r="C55" s="345"/>
      <c r="D55" s="345"/>
      <c r="E55" s="345"/>
      <c r="F55" s="345"/>
    </row>
    <row r="56" spans="1:6" ht="13.5" thickBot="1" x14ac:dyDescent="0.25">
      <c r="A56" s="302" t="s">
        <v>2624</v>
      </c>
      <c r="B56" s="303"/>
      <c r="C56" s="303"/>
      <c r="D56" s="303"/>
      <c r="E56" s="303"/>
      <c r="F56" s="304"/>
    </row>
    <row r="57" spans="1:6" x14ac:dyDescent="0.2">
      <c r="A57" s="60">
        <v>2</v>
      </c>
      <c r="B57" s="320" t="s">
        <v>2625</v>
      </c>
      <c r="C57" s="321"/>
      <c r="D57" s="321"/>
      <c r="E57" s="322"/>
      <c r="F57" s="152" t="s">
        <v>2588</v>
      </c>
    </row>
    <row r="58" spans="1:6" x14ac:dyDescent="0.2">
      <c r="A58" s="64" t="s">
        <v>2601</v>
      </c>
      <c r="B58" s="339" t="s">
        <v>2626</v>
      </c>
      <c r="C58" s="340"/>
      <c r="D58" s="340"/>
      <c r="E58" s="341"/>
      <c r="F58" s="165">
        <f>F36</f>
        <v>505.44</v>
      </c>
    </row>
    <row r="59" spans="1:6" x14ac:dyDescent="0.2">
      <c r="A59" s="64" t="s">
        <v>2606</v>
      </c>
      <c r="B59" s="339" t="s">
        <v>2627</v>
      </c>
      <c r="C59" s="340"/>
      <c r="D59" s="340"/>
      <c r="E59" s="341"/>
      <c r="F59" s="165">
        <f>F46</f>
        <v>514.81984320000004</v>
      </c>
    </row>
    <row r="60" spans="1:6" x14ac:dyDescent="0.2">
      <c r="A60" s="64" t="s">
        <v>2616</v>
      </c>
      <c r="B60" s="339" t="s">
        <v>2628</v>
      </c>
      <c r="C60" s="340"/>
      <c r="D60" s="340"/>
      <c r="E60" s="341"/>
      <c r="F60" s="165">
        <f>F53</f>
        <v>666.92</v>
      </c>
    </row>
    <row r="61" spans="1:6" ht="13.5" thickBot="1" x14ac:dyDescent="0.25">
      <c r="A61" s="66"/>
      <c r="B61" s="342" t="s">
        <v>2044</v>
      </c>
      <c r="C61" s="343"/>
      <c r="D61" s="343"/>
      <c r="E61" s="344"/>
      <c r="F61" s="166">
        <f>SUM(F58:F60)</f>
        <v>1687.1798432000001</v>
      </c>
    </row>
    <row r="62" spans="1:6" ht="13.5" thickBot="1" x14ac:dyDescent="0.25">
      <c r="A62" s="302" t="s">
        <v>2629</v>
      </c>
      <c r="B62" s="303"/>
      <c r="C62" s="303"/>
      <c r="D62" s="303"/>
      <c r="E62" s="303"/>
      <c r="F62" s="304"/>
    </row>
    <row r="63" spans="1:6" x14ac:dyDescent="0.2">
      <c r="A63" s="65">
        <v>3</v>
      </c>
      <c r="B63" s="305" t="s">
        <v>2630</v>
      </c>
      <c r="C63" s="306"/>
      <c r="D63" s="307"/>
      <c r="E63" s="65" t="s">
        <v>2608</v>
      </c>
      <c r="F63" s="151" t="s">
        <v>2588</v>
      </c>
    </row>
    <row r="64" spans="1:6" x14ac:dyDescent="0.2">
      <c r="A64" s="24" t="s">
        <v>2557</v>
      </c>
      <c r="B64" s="308" t="s">
        <v>2631</v>
      </c>
      <c r="C64" s="309"/>
      <c r="D64" s="310"/>
      <c r="E64" s="186">
        <v>1.8100000000000002E-2</v>
      </c>
      <c r="F64" s="88">
        <f>$F$31*E64</f>
        <v>47.06</v>
      </c>
    </row>
    <row r="65" spans="1:6" x14ac:dyDescent="0.2">
      <c r="A65" s="24" t="s">
        <v>2559</v>
      </c>
      <c r="B65" s="308" t="s">
        <v>2632</v>
      </c>
      <c r="C65" s="309"/>
      <c r="D65" s="310"/>
      <c r="E65" s="186">
        <v>1.4E-3</v>
      </c>
      <c r="F65" s="88">
        <f>F64*E65</f>
        <v>6.5883999999999998E-2</v>
      </c>
    </row>
    <row r="66" spans="1:6" ht="25.5" customHeight="1" x14ac:dyDescent="0.2">
      <c r="A66" s="24" t="s">
        <v>2562</v>
      </c>
      <c r="B66" s="308" t="s">
        <v>2633</v>
      </c>
      <c r="C66" s="309"/>
      <c r="D66" s="310"/>
      <c r="E66" s="186">
        <v>3.4700000000000002E-2</v>
      </c>
      <c r="F66" s="88">
        <f>E66*$F$31</f>
        <v>90.22</v>
      </c>
    </row>
    <row r="67" spans="1:6" x14ac:dyDescent="0.2">
      <c r="A67" s="24" t="s">
        <v>2564</v>
      </c>
      <c r="B67" s="308" t="s">
        <v>2634</v>
      </c>
      <c r="C67" s="309"/>
      <c r="D67" s="310"/>
      <c r="E67" s="186">
        <v>1.9E-3</v>
      </c>
      <c r="F67" s="88">
        <f>E67*$F$31</f>
        <v>4.9400000000000004</v>
      </c>
    </row>
    <row r="68" spans="1:6" ht="22.5" customHeight="1" x14ac:dyDescent="0.2">
      <c r="A68" s="24" t="s">
        <v>2593</v>
      </c>
      <c r="B68" s="308" t="s">
        <v>2635</v>
      </c>
      <c r="C68" s="309"/>
      <c r="D68" s="310"/>
      <c r="E68" s="186">
        <v>6.9999999999999999E-4</v>
      </c>
      <c r="F68" s="88">
        <f>E68*$F$31</f>
        <v>1.82</v>
      </c>
    </row>
    <row r="69" spans="1:6" ht="27" customHeight="1" x14ac:dyDescent="0.2">
      <c r="A69" s="24" t="s">
        <v>2595</v>
      </c>
      <c r="B69" s="308" t="s">
        <v>2636</v>
      </c>
      <c r="C69" s="309"/>
      <c r="D69" s="310"/>
      <c r="E69" s="186">
        <v>4.4999999999999997E-3</v>
      </c>
      <c r="F69" s="88">
        <f>$F$31*E69</f>
        <v>11.7</v>
      </c>
    </row>
    <row r="70" spans="1:6" ht="13.5" thickBot="1" x14ac:dyDescent="0.25">
      <c r="A70" s="333" t="s">
        <v>2637</v>
      </c>
      <c r="B70" s="334"/>
      <c r="C70" s="334"/>
      <c r="D70" s="335"/>
      <c r="E70" s="67">
        <f>SUM(E64:E69)</f>
        <v>6.1299999999999993E-2</v>
      </c>
      <c r="F70" s="163">
        <f>SUM(F64:F69)</f>
        <v>155.80588399999999</v>
      </c>
    </row>
    <row r="71" spans="1:6" ht="13.5" thickBot="1" x14ac:dyDescent="0.25">
      <c r="A71" s="302" t="s">
        <v>2638</v>
      </c>
      <c r="B71" s="303"/>
      <c r="C71" s="303"/>
      <c r="D71" s="303"/>
      <c r="E71" s="303"/>
      <c r="F71" s="304"/>
    </row>
    <row r="72" spans="1:6" x14ac:dyDescent="0.2">
      <c r="A72" s="68" t="s">
        <v>2639</v>
      </c>
      <c r="B72" s="336" t="s">
        <v>2640</v>
      </c>
      <c r="C72" s="337"/>
      <c r="D72" s="338"/>
      <c r="E72" s="65" t="s">
        <v>2608</v>
      </c>
      <c r="F72" s="153" t="s">
        <v>2588</v>
      </c>
    </row>
    <row r="73" spans="1:6" x14ac:dyDescent="0.2">
      <c r="A73" s="69" t="s">
        <v>2557</v>
      </c>
      <c r="B73" s="323" t="s">
        <v>2641</v>
      </c>
      <c r="C73" s="309"/>
      <c r="D73" s="310"/>
      <c r="E73" s="187">
        <v>9.0749999999999997E-2</v>
      </c>
      <c r="F73" s="167">
        <f t="shared" ref="F73:F78" si="1">E73*$F$31</f>
        <v>235.95</v>
      </c>
    </row>
    <row r="74" spans="1:6" x14ac:dyDescent="0.2">
      <c r="A74" s="69" t="s">
        <v>2559</v>
      </c>
      <c r="B74" s="323" t="s">
        <v>2642</v>
      </c>
      <c r="C74" s="309"/>
      <c r="D74" s="310"/>
      <c r="E74" s="187">
        <v>1.6299999999999999E-2</v>
      </c>
      <c r="F74" s="167">
        <f t="shared" si="1"/>
        <v>42.379999999999995</v>
      </c>
    </row>
    <row r="75" spans="1:6" x14ac:dyDescent="0.2">
      <c r="A75" s="69" t="s">
        <v>2562</v>
      </c>
      <c r="B75" s="323" t="s">
        <v>2643</v>
      </c>
      <c r="C75" s="309"/>
      <c r="D75" s="310"/>
      <c r="E75" s="187">
        <v>2.0000000000000001E-4</v>
      </c>
      <c r="F75" s="167">
        <f t="shared" si="1"/>
        <v>0.52</v>
      </c>
    </row>
    <row r="76" spans="1:6" ht="29.25" customHeight="1" x14ac:dyDescent="0.2">
      <c r="A76" s="69" t="s">
        <v>2564</v>
      </c>
      <c r="B76" s="323" t="s">
        <v>2644</v>
      </c>
      <c r="C76" s="309"/>
      <c r="D76" s="310"/>
      <c r="E76" s="187">
        <v>3.3E-3</v>
      </c>
      <c r="F76" s="167">
        <f t="shared" si="1"/>
        <v>8.58</v>
      </c>
    </row>
    <row r="77" spans="1:6" ht="26.25" customHeight="1" x14ac:dyDescent="0.2">
      <c r="A77" s="69" t="s">
        <v>2593</v>
      </c>
      <c r="B77" s="323" t="s">
        <v>2645</v>
      </c>
      <c r="C77" s="309"/>
      <c r="D77" s="310"/>
      <c r="E77" s="187">
        <v>5.5000000000000003E-4</v>
      </c>
      <c r="F77" s="167">
        <f t="shared" si="1"/>
        <v>1.4300000000000002</v>
      </c>
    </row>
    <row r="78" spans="1:6" ht="27.75" customHeight="1" x14ac:dyDescent="0.2">
      <c r="A78" s="69" t="s">
        <v>2595</v>
      </c>
      <c r="B78" s="323" t="s">
        <v>2646</v>
      </c>
      <c r="C78" s="309"/>
      <c r="D78" s="310"/>
      <c r="E78" s="187">
        <v>0</v>
      </c>
      <c r="F78" s="167">
        <f t="shared" si="1"/>
        <v>0</v>
      </c>
    </row>
    <row r="79" spans="1:6" ht="13.5" thickBot="1" x14ac:dyDescent="0.25">
      <c r="A79" s="324" t="s">
        <v>2637</v>
      </c>
      <c r="B79" s="325"/>
      <c r="C79" s="325"/>
      <c r="D79" s="326"/>
      <c r="E79" s="67">
        <f>SUM(E73:E78)</f>
        <v>0.11109999999999999</v>
      </c>
      <c r="F79" s="168">
        <f>SUM(F73:F78)</f>
        <v>288.85999999999996</v>
      </c>
    </row>
    <row r="80" spans="1:6" ht="13.5" thickBot="1" x14ac:dyDescent="0.25">
      <c r="A80" s="70" t="s">
        <v>2647</v>
      </c>
      <c r="B80" s="327" t="s">
        <v>2648</v>
      </c>
      <c r="C80" s="328"/>
      <c r="D80" s="329"/>
      <c r="E80" s="71" t="s">
        <v>2608</v>
      </c>
      <c r="F80" s="154" t="s">
        <v>2588</v>
      </c>
    </row>
    <row r="81" spans="1:6" x14ac:dyDescent="0.2">
      <c r="A81" s="33" t="s">
        <v>2557</v>
      </c>
      <c r="B81" s="330" t="s">
        <v>2649</v>
      </c>
      <c r="C81" s="331"/>
      <c r="D81" s="332"/>
      <c r="E81" s="72"/>
      <c r="F81" s="169"/>
    </row>
    <row r="82" spans="1:6" x14ac:dyDescent="0.2">
      <c r="A82" s="36"/>
      <c r="B82" s="316" t="s">
        <v>2650</v>
      </c>
      <c r="C82" s="317"/>
      <c r="D82" s="318"/>
      <c r="E82" s="36"/>
      <c r="F82" s="143"/>
    </row>
    <row r="83" spans="1:6" x14ac:dyDescent="0.2">
      <c r="A83" s="73"/>
      <c r="B83" s="74" t="s">
        <v>2044</v>
      </c>
      <c r="C83" s="75"/>
      <c r="D83" s="76"/>
      <c r="E83" s="73"/>
      <c r="F83" s="170"/>
    </row>
    <row r="84" spans="1:6" ht="30" customHeight="1" thickBot="1" x14ac:dyDescent="0.25">
      <c r="A84" s="319" t="s">
        <v>2651</v>
      </c>
      <c r="B84" s="319"/>
      <c r="C84" s="319"/>
      <c r="D84" s="319"/>
      <c r="E84" s="319"/>
      <c r="F84" s="319"/>
    </row>
    <row r="85" spans="1:6" ht="13.5" thickBot="1" x14ac:dyDescent="0.25">
      <c r="A85" s="302" t="s">
        <v>2652</v>
      </c>
      <c r="B85" s="303"/>
      <c r="C85" s="303"/>
      <c r="D85" s="303"/>
      <c r="E85" s="303"/>
      <c r="F85" s="304"/>
    </row>
    <row r="86" spans="1:6" x14ac:dyDescent="0.2">
      <c r="A86" s="60">
        <v>4</v>
      </c>
      <c r="B86" s="320" t="s">
        <v>2653</v>
      </c>
      <c r="C86" s="321"/>
      <c r="D86" s="321"/>
      <c r="E86" s="322"/>
      <c r="F86" s="152" t="s">
        <v>2588</v>
      </c>
    </row>
    <row r="87" spans="1:6" x14ac:dyDescent="0.2">
      <c r="A87" s="24" t="s">
        <v>2639</v>
      </c>
      <c r="B87" s="289" t="s">
        <v>2654</v>
      </c>
      <c r="C87" s="289"/>
      <c r="D87" s="289"/>
      <c r="E87" s="289"/>
      <c r="F87" s="183">
        <f>F79</f>
        <v>288.85999999999996</v>
      </c>
    </row>
    <row r="88" spans="1:6" x14ac:dyDescent="0.2">
      <c r="A88" s="24" t="s">
        <v>2647</v>
      </c>
      <c r="B88" s="308" t="s">
        <v>2655</v>
      </c>
      <c r="C88" s="309"/>
      <c r="D88" s="309"/>
      <c r="E88" s="310"/>
      <c r="F88" s="183">
        <f>F83</f>
        <v>0</v>
      </c>
    </row>
    <row r="89" spans="1:6" ht="13.5" thickBot="1" x14ac:dyDescent="0.25">
      <c r="A89" s="311" t="s">
        <v>2637</v>
      </c>
      <c r="B89" s="311"/>
      <c r="C89" s="311"/>
      <c r="D89" s="311"/>
      <c r="E89" s="311"/>
      <c r="F89" s="171">
        <f>SUM(F87:F88)</f>
        <v>288.85999999999996</v>
      </c>
    </row>
    <row r="90" spans="1:6" ht="13.5" thickBot="1" x14ac:dyDescent="0.25">
      <c r="A90" s="312" t="s">
        <v>2656</v>
      </c>
      <c r="B90" s="313"/>
      <c r="C90" s="313"/>
      <c r="D90" s="313"/>
      <c r="E90" s="313"/>
      <c r="F90" s="314"/>
    </row>
    <row r="91" spans="1:6" x14ac:dyDescent="0.2">
      <c r="A91" s="59">
        <v>5</v>
      </c>
      <c r="B91" s="315" t="s">
        <v>2657</v>
      </c>
      <c r="C91" s="315"/>
      <c r="D91" s="315"/>
      <c r="E91" s="59" t="s">
        <v>2608</v>
      </c>
      <c r="F91" s="152" t="s">
        <v>2588</v>
      </c>
    </row>
    <row r="92" spans="1:6" x14ac:dyDescent="0.2">
      <c r="A92" s="24" t="s">
        <v>2557</v>
      </c>
      <c r="B92" s="289" t="s">
        <v>2658</v>
      </c>
      <c r="C92" s="289"/>
      <c r="D92" s="289"/>
      <c r="E92" s="77"/>
      <c r="F92" s="183">
        <f>'Aux - Insumos Sintético'!H8/(12*96)</f>
        <v>13.918986111111114</v>
      </c>
    </row>
    <row r="93" spans="1:6" x14ac:dyDescent="0.2">
      <c r="A93" s="24" t="s">
        <v>2559</v>
      </c>
      <c r="B93" s="289" t="s">
        <v>2151</v>
      </c>
      <c r="C93" s="289"/>
      <c r="D93" s="289"/>
      <c r="E93" s="77"/>
      <c r="F93" s="183">
        <f>'Aux - Insumos Sintético'!H321/(12*7)</f>
        <v>6.4571027777777772</v>
      </c>
    </row>
    <row r="94" spans="1:6" x14ac:dyDescent="0.2">
      <c r="A94" s="24" t="s">
        <v>2562</v>
      </c>
      <c r="B94" s="289" t="s">
        <v>2696</v>
      </c>
      <c r="C94" s="289"/>
      <c r="D94" s="289"/>
      <c r="E94" s="78"/>
      <c r="F94" s="183"/>
    </row>
    <row r="95" spans="1:6" x14ac:dyDescent="0.2">
      <c r="A95" s="24" t="s">
        <v>2564</v>
      </c>
      <c r="B95" s="289"/>
      <c r="C95" s="289"/>
      <c r="D95" s="289"/>
      <c r="E95" s="78"/>
      <c r="F95" s="183"/>
    </row>
    <row r="96" spans="1:6" x14ac:dyDescent="0.2">
      <c r="A96" s="79" t="s">
        <v>2044</v>
      </c>
      <c r="B96" s="80"/>
      <c r="C96" s="80"/>
      <c r="D96" s="80"/>
      <c r="E96" s="67"/>
      <c r="F96" s="159">
        <f>SUM(F92:F95)</f>
        <v>20.376088888888891</v>
      </c>
    </row>
    <row r="97" spans="1:6" ht="13.5" thickBot="1" x14ac:dyDescent="0.25">
      <c r="A97" s="301" t="s">
        <v>2734</v>
      </c>
      <c r="B97" s="301"/>
      <c r="C97" s="301"/>
      <c r="D97" s="301"/>
      <c r="E97" s="301"/>
      <c r="F97" s="301"/>
    </row>
    <row r="98" spans="1:6" ht="13.5" thickBot="1" x14ac:dyDescent="0.25">
      <c r="A98" s="302" t="s">
        <v>2659</v>
      </c>
      <c r="B98" s="303"/>
      <c r="C98" s="303"/>
      <c r="D98" s="303"/>
      <c r="E98" s="303"/>
      <c r="F98" s="304"/>
    </row>
    <row r="99" spans="1:6" x14ac:dyDescent="0.2">
      <c r="A99" s="59">
        <v>6</v>
      </c>
      <c r="B99" s="315" t="s">
        <v>2660</v>
      </c>
      <c r="C99" s="315"/>
      <c r="D99" s="315"/>
      <c r="E99" s="59" t="s">
        <v>2608</v>
      </c>
      <c r="F99" s="164" t="s">
        <v>2588</v>
      </c>
    </row>
    <row r="100" spans="1:6" x14ac:dyDescent="0.2">
      <c r="A100" s="24" t="s">
        <v>2557</v>
      </c>
      <c r="B100" s="308" t="s">
        <v>2661</v>
      </c>
      <c r="C100" s="309"/>
      <c r="D100" s="310"/>
      <c r="E100" s="186">
        <v>2.1000000000000001E-2</v>
      </c>
      <c r="F100" s="175">
        <f>ROUND(E100*F116,2)</f>
        <v>99.8</v>
      </c>
    </row>
    <row r="101" spans="1:6" x14ac:dyDescent="0.2">
      <c r="A101" s="207" t="s">
        <v>2559</v>
      </c>
      <c r="B101" s="387" t="s">
        <v>2662</v>
      </c>
      <c r="C101" s="388"/>
      <c r="D101" s="389"/>
      <c r="E101" s="208">
        <v>0.02</v>
      </c>
      <c r="F101" s="209">
        <f>ROUND((F116+F100)*E101,2)</f>
        <v>97.04</v>
      </c>
    </row>
    <row r="102" spans="1:6" x14ac:dyDescent="0.2">
      <c r="A102" s="55" t="s">
        <v>2562</v>
      </c>
      <c r="B102" s="290" t="s">
        <v>2663</v>
      </c>
      <c r="C102" s="291"/>
      <c r="D102" s="292"/>
      <c r="E102" s="198">
        <f>SUM(E103:E105)</f>
        <v>0.13219999999999998</v>
      </c>
      <c r="F102" s="156">
        <f>F103+F105</f>
        <v>753.94</v>
      </c>
    </row>
    <row r="103" spans="1:6" ht="34.5" customHeight="1" x14ac:dyDescent="0.2">
      <c r="A103" s="81"/>
      <c r="B103" s="43" t="s">
        <v>2664</v>
      </c>
      <c r="C103" s="383" t="str">
        <f>"PIS "&amp;(PIS*100)&amp;"% + COFINS "&amp;(CONFINS*100)&amp;"% + CPRB "&amp;(CPRB*100)&amp;"%"</f>
        <v>PIS 0,66% + COFINS 3,06% + CPRB 4,5%</v>
      </c>
      <c r="D103" s="384"/>
      <c r="E103" s="186">
        <f>PIS+CONFINS+CPRB</f>
        <v>8.2199999999999995E-2</v>
      </c>
      <c r="F103" s="88">
        <f>ROUND(($F$116+$F$100+$F$101)/(1-$E$102)*E103,2)</f>
        <v>468.79</v>
      </c>
    </row>
    <row r="104" spans="1:6" ht="24" customHeight="1" x14ac:dyDescent="0.2">
      <c r="A104" s="81"/>
      <c r="B104" s="43" t="s">
        <v>2665</v>
      </c>
      <c r="C104" s="383"/>
      <c r="D104" s="384"/>
      <c r="E104" s="186">
        <v>0</v>
      </c>
      <c r="F104" s="88">
        <f>($F$117+$F$101+$F$102)/(1-$E$103)*E104</f>
        <v>0</v>
      </c>
    </row>
    <row r="105" spans="1:6" x14ac:dyDescent="0.2">
      <c r="A105" s="81"/>
      <c r="B105" s="43" t="s">
        <v>2666</v>
      </c>
      <c r="C105" s="385" t="s">
        <v>2667</v>
      </c>
      <c r="D105" s="386"/>
      <c r="E105" s="186">
        <f>ISS</f>
        <v>0.05</v>
      </c>
      <c r="F105" s="88">
        <f>ROUND(($F$116+$F$100+$F$101)/(1-$E$102)*E105,2)</f>
        <v>285.14999999999998</v>
      </c>
    </row>
    <row r="106" spans="1:6" x14ac:dyDescent="0.2">
      <c r="A106" s="297" t="s">
        <v>2663</v>
      </c>
      <c r="B106" s="298"/>
      <c r="C106" s="298"/>
      <c r="D106" s="299"/>
      <c r="E106" s="212"/>
      <c r="F106" s="211">
        <f>F100+F101+F102</f>
        <v>950.78000000000009</v>
      </c>
    </row>
    <row r="107" spans="1:6" x14ac:dyDescent="0.2">
      <c r="A107" s="300" t="s">
        <v>2668</v>
      </c>
      <c r="B107" s="300"/>
      <c r="C107" s="300"/>
      <c r="D107" s="300"/>
      <c r="E107" s="300"/>
      <c r="F107" s="300"/>
    </row>
    <row r="108" spans="1:6" x14ac:dyDescent="0.2">
      <c r="A108" s="286" t="s">
        <v>2669</v>
      </c>
      <c r="B108" s="286"/>
      <c r="C108" s="286"/>
      <c r="D108" s="286"/>
      <c r="E108" s="286"/>
      <c r="F108" s="286"/>
    </row>
    <row r="109" spans="1:6" x14ac:dyDescent="0.2">
      <c r="A109" s="287" t="s">
        <v>2670</v>
      </c>
      <c r="B109" s="287"/>
      <c r="C109" s="287"/>
      <c r="D109" s="287"/>
      <c r="E109" s="287"/>
      <c r="F109" s="287"/>
    </row>
    <row r="110" spans="1:6" x14ac:dyDescent="0.2">
      <c r="A110" s="288" t="s">
        <v>2671</v>
      </c>
      <c r="B110" s="288"/>
      <c r="C110" s="288"/>
      <c r="D110" s="288"/>
      <c r="E110" s="288"/>
      <c r="F110" s="202" t="s">
        <v>2672</v>
      </c>
    </row>
    <row r="111" spans="1:6" x14ac:dyDescent="0.2">
      <c r="A111" s="28" t="s">
        <v>2557</v>
      </c>
      <c r="B111" s="382" t="s">
        <v>2673</v>
      </c>
      <c r="C111" s="382"/>
      <c r="D111" s="382"/>
      <c r="E111" s="382"/>
      <c r="F111" s="203">
        <f>F31</f>
        <v>2600</v>
      </c>
    </row>
    <row r="112" spans="1:6" x14ac:dyDescent="0.2">
      <c r="A112" s="27" t="s">
        <v>2559</v>
      </c>
      <c r="B112" s="380" t="s">
        <v>2674</v>
      </c>
      <c r="C112" s="380"/>
      <c r="D112" s="380"/>
      <c r="E112" s="380"/>
      <c r="F112" s="204">
        <f>F61</f>
        <v>1687.1798432000001</v>
      </c>
    </row>
    <row r="113" spans="1:6" x14ac:dyDescent="0.2">
      <c r="A113" s="27" t="s">
        <v>2562</v>
      </c>
      <c r="B113" s="380" t="s">
        <v>2675</v>
      </c>
      <c r="C113" s="380"/>
      <c r="D113" s="380"/>
      <c r="E113" s="380"/>
      <c r="F113" s="204">
        <f>F70</f>
        <v>155.80588399999999</v>
      </c>
    </row>
    <row r="114" spans="1:6" x14ac:dyDescent="0.2">
      <c r="A114" s="27" t="s">
        <v>2564</v>
      </c>
      <c r="B114" s="380" t="s">
        <v>2676</v>
      </c>
      <c r="C114" s="380"/>
      <c r="D114" s="380"/>
      <c r="E114" s="380"/>
      <c r="F114" s="204">
        <f>F89</f>
        <v>288.85999999999996</v>
      </c>
    </row>
    <row r="115" spans="1:6" x14ac:dyDescent="0.2">
      <c r="A115" s="27" t="s">
        <v>2593</v>
      </c>
      <c r="B115" s="380" t="s">
        <v>2677</v>
      </c>
      <c r="C115" s="380"/>
      <c r="D115" s="380"/>
      <c r="E115" s="380"/>
      <c r="F115" s="204">
        <f>F96</f>
        <v>20.376088888888891</v>
      </c>
    </row>
    <row r="116" spans="1:6" x14ac:dyDescent="0.2">
      <c r="A116" s="381" t="s">
        <v>2678</v>
      </c>
      <c r="B116" s="381"/>
      <c r="C116" s="381"/>
      <c r="D116" s="381"/>
      <c r="E116" s="381"/>
      <c r="F116" s="97">
        <f>SUM(F111:F115)</f>
        <v>4752.2218160888888</v>
      </c>
    </row>
    <row r="117" spans="1:6" x14ac:dyDescent="0.2">
      <c r="A117" s="27" t="s">
        <v>2593</v>
      </c>
      <c r="B117" s="380" t="s">
        <v>2679</v>
      </c>
      <c r="C117" s="380"/>
      <c r="D117" s="380"/>
      <c r="E117" s="380"/>
      <c r="F117" s="204">
        <f>F106</f>
        <v>950.78000000000009</v>
      </c>
    </row>
    <row r="118" spans="1:6" x14ac:dyDescent="0.2">
      <c r="A118" s="285" t="s">
        <v>2680</v>
      </c>
      <c r="B118" s="285"/>
      <c r="C118" s="285"/>
      <c r="D118" s="285"/>
      <c r="E118" s="285"/>
      <c r="F118" s="188">
        <f>ROUND(F117+F116,2)</f>
        <v>5703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3">
    <pageSetUpPr fitToPage="1"/>
  </sheetPr>
  <dimension ref="A1:F118"/>
  <sheetViews>
    <sheetView view="pageBreakPreview" zoomScaleNormal="100" zoomScaleSheetLayoutView="100" workbookViewId="0">
      <selection activeCell="G1" sqref="G1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7" bestFit="1" customWidth="1"/>
    <col min="7" max="16384" width="9.28515625" style="1"/>
  </cols>
  <sheetData>
    <row r="1" spans="1:6" x14ac:dyDescent="0.2">
      <c r="A1" s="374" t="s">
        <v>2553</v>
      </c>
      <c r="B1" s="375"/>
      <c r="C1" s="375"/>
      <c r="D1" s="375"/>
      <c r="E1" s="375"/>
      <c r="F1" s="375"/>
    </row>
    <row r="2" spans="1:6" x14ac:dyDescent="0.2">
      <c r="A2" s="287"/>
      <c r="B2" s="287"/>
      <c r="C2" s="287"/>
      <c r="D2" s="287"/>
      <c r="E2" s="287"/>
      <c r="F2" s="287"/>
    </row>
    <row r="3" spans="1:6" x14ac:dyDescent="0.2">
      <c r="A3" s="287" t="s">
        <v>2554</v>
      </c>
      <c r="B3" s="287"/>
      <c r="C3" s="287"/>
      <c r="D3" s="287"/>
      <c r="E3" s="287"/>
      <c r="F3" s="287"/>
    </row>
    <row r="4" spans="1:6" x14ac:dyDescent="0.2">
      <c r="A4" s="287" t="s">
        <v>2555</v>
      </c>
      <c r="B4" s="287"/>
      <c r="C4" s="287"/>
      <c r="D4" s="287"/>
      <c r="E4" s="287"/>
      <c r="F4" s="287"/>
    </row>
    <row r="5" spans="1:6" x14ac:dyDescent="0.2">
      <c r="A5" s="53"/>
      <c r="B5" s="53"/>
      <c r="C5" s="53"/>
      <c r="D5" s="53"/>
      <c r="E5" s="53"/>
      <c r="F5" s="155"/>
    </row>
    <row r="6" spans="1:6" x14ac:dyDescent="0.2">
      <c r="A6" s="376"/>
      <c r="B6" s="376"/>
      <c r="C6" s="376"/>
      <c r="D6" s="376"/>
      <c r="E6" s="376"/>
      <c r="F6" s="376"/>
    </row>
    <row r="7" spans="1:6" x14ac:dyDescent="0.2">
      <c r="A7" s="377" t="s">
        <v>2556</v>
      </c>
      <c r="B7" s="377"/>
      <c r="C7" s="377"/>
      <c r="D7" s="377"/>
      <c r="E7" s="377"/>
      <c r="F7" s="377"/>
    </row>
    <row r="8" spans="1:6" x14ac:dyDescent="0.2">
      <c r="A8" s="18" t="s">
        <v>2557</v>
      </c>
      <c r="B8" s="372" t="s">
        <v>2558</v>
      </c>
      <c r="C8" s="264"/>
      <c r="D8" s="264"/>
      <c r="E8" s="265"/>
      <c r="F8" s="174">
        <f ca="1">TODAY()</f>
        <v>44208</v>
      </c>
    </row>
    <row r="9" spans="1:6" x14ac:dyDescent="0.2">
      <c r="A9" s="18" t="s">
        <v>2559</v>
      </c>
      <c r="B9" s="372" t="s">
        <v>2560</v>
      </c>
      <c r="C9" s="264"/>
      <c r="D9" s="264"/>
      <c r="E9" s="265"/>
      <c r="F9" s="146" t="s">
        <v>2561</v>
      </c>
    </row>
    <row r="10" spans="1:6" ht="25.5" x14ac:dyDescent="0.2">
      <c r="A10" s="18" t="s">
        <v>2562</v>
      </c>
      <c r="B10" s="372" t="s">
        <v>2563</v>
      </c>
      <c r="C10" s="264"/>
      <c r="D10" s="264"/>
      <c r="E10" s="265"/>
      <c r="F10" s="147" t="s">
        <v>2738</v>
      </c>
    </row>
    <row r="11" spans="1:6" x14ac:dyDescent="0.2">
      <c r="A11" s="18" t="s">
        <v>2564</v>
      </c>
      <c r="B11" s="372" t="s">
        <v>2565</v>
      </c>
      <c r="C11" s="264"/>
      <c r="D11" s="264"/>
      <c r="E11" s="265"/>
      <c r="F11" s="146" t="s">
        <v>2566</v>
      </c>
    </row>
    <row r="12" spans="1:6" x14ac:dyDescent="0.2">
      <c r="A12" s="373" t="s">
        <v>2567</v>
      </c>
      <c r="B12" s="373"/>
      <c r="C12" s="373"/>
      <c r="D12" s="373"/>
      <c r="E12" s="373"/>
      <c r="F12" s="373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48" t="s">
        <v>2573</v>
      </c>
    </row>
    <row r="14" spans="1:6" x14ac:dyDescent="0.2">
      <c r="A14" s="54">
        <v>1</v>
      </c>
      <c r="B14" s="176" t="s">
        <v>14</v>
      </c>
      <c r="C14" s="24" t="s">
        <v>2574</v>
      </c>
      <c r="D14" s="177" t="s">
        <v>2575</v>
      </c>
      <c r="E14" s="57" t="s">
        <v>2576</v>
      </c>
      <c r="F14" s="178">
        <v>4</v>
      </c>
    </row>
    <row r="15" spans="1:6" x14ac:dyDescent="0.2">
      <c r="A15" s="287" t="s">
        <v>2577</v>
      </c>
      <c r="B15" s="287"/>
      <c r="C15" s="287"/>
      <c r="D15" s="287"/>
      <c r="E15" s="287"/>
      <c r="F15" s="287"/>
    </row>
    <row r="16" spans="1:6" x14ac:dyDescent="0.2">
      <c r="A16" s="58" t="s">
        <v>2578</v>
      </c>
    </row>
    <row r="17" spans="1:6" x14ac:dyDescent="0.2">
      <c r="A17" s="24">
        <v>1</v>
      </c>
      <c r="B17" s="289" t="s">
        <v>2579</v>
      </c>
      <c r="C17" s="289"/>
      <c r="D17" s="289"/>
      <c r="E17" s="308"/>
      <c r="F17" s="179" t="s">
        <v>2580</v>
      </c>
    </row>
    <row r="18" spans="1:6" x14ac:dyDescent="0.2">
      <c r="A18" s="24">
        <v>2</v>
      </c>
      <c r="B18" s="308" t="s">
        <v>2581</v>
      </c>
      <c r="C18" s="309"/>
      <c r="D18" s="309"/>
      <c r="E18" s="309"/>
      <c r="F18" s="179" t="s">
        <v>2691</v>
      </c>
    </row>
    <row r="19" spans="1:6" x14ac:dyDescent="0.2">
      <c r="A19" s="24">
        <v>3</v>
      </c>
      <c r="B19" s="378" t="s">
        <v>2583</v>
      </c>
      <c r="C19" s="379"/>
      <c r="D19" s="379"/>
      <c r="E19" s="379"/>
      <c r="F19" s="181">
        <v>1800</v>
      </c>
    </row>
    <row r="20" spans="1:6" x14ac:dyDescent="0.2">
      <c r="A20" s="24">
        <v>4</v>
      </c>
      <c r="B20" s="308" t="s">
        <v>2584</v>
      </c>
      <c r="C20" s="309"/>
      <c r="D20" s="309"/>
      <c r="E20" s="309"/>
      <c r="F20" s="182" t="str">
        <f>B14</f>
        <v>Técnico de Obras Civis</v>
      </c>
    </row>
    <row r="21" spans="1:6" ht="13.5" thickBot="1" x14ac:dyDescent="0.25">
      <c r="A21" s="24">
        <v>5</v>
      </c>
      <c r="B21" s="308" t="s">
        <v>2585</v>
      </c>
      <c r="C21" s="309"/>
      <c r="D21" s="309"/>
      <c r="E21" s="310"/>
      <c r="F21" s="432">
        <v>43952</v>
      </c>
    </row>
    <row r="22" spans="1:6" ht="13.5" thickBot="1" x14ac:dyDescent="0.25">
      <c r="A22" s="369" t="s">
        <v>2586</v>
      </c>
      <c r="B22" s="370"/>
      <c r="C22" s="370"/>
      <c r="D22" s="370"/>
      <c r="E22" s="370"/>
      <c r="F22" s="371"/>
    </row>
    <row r="23" spans="1:6" x14ac:dyDescent="0.2">
      <c r="A23" s="59">
        <v>1</v>
      </c>
      <c r="B23" s="367" t="s">
        <v>2587</v>
      </c>
      <c r="C23" s="368"/>
      <c r="D23" s="368"/>
      <c r="E23" s="368"/>
      <c r="F23" s="149" t="s">
        <v>2588</v>
      </c>
    </row>
    <row r="24" spans="1:6" x14ac:dyDescent="0.2">
      <c r="A24" s="24" t="s">
        <v>2557</v>
      </c>
      <c r="B24" s="308" t="s">
        <v>2589</v>
      </c>
      <c r="C24" s="309"/>
      <c r="D24" s="309"/>
      <c r="E24" s="309"/>
      <c r="F24" s="183">
        <f>F19</f>
        <v>1800</v>
      </c>
    </row>
    <row r="25" spans="1:6" x14ac:dyDescent="0.2">
      <c r="A25" s="24" t="s">
        <v>2559</v>
      </c>
      <c r="B25" s="308" t="s">
        <v>2689</v>
      </c>
      <c r="C25" s="309"/>
      <c r="D25" s="309"/>
      <c r="E25" s="309"/>
      <c r="F25" s="183">
        <f>F24*0.3</f>
        <v>540</v>
      </c>
    </row>
    <row r="26" spans="1:6" x14ac:dyDescent="0.2">
      <c r="A26" s="24" t="s">
        <v>2562</v>
      </c>
      <c r="B26" s="308" t="s">
        <v>2690</v>
      </c>
      <c r="C26" s="309"/>
      <c r="D26" s="309"/>
      <c r="E26" s="309"/>
      <c r="F26" s="183">
        <v>0</v>
      </c>
    </row>
    <row r="27" spans="1:6" x14ac:dyDescent="0.2">
      <c r="A27" s="24" t="s">
        <v>2564</v>
      </c>
      <c r="B27" s="308" t="s">
        <v>2592</v>
      </c>
      <c r="C27" s="309"/>
      <c r="D27" s="309"/>
      <c r="E27" s="309"/>
      <c r="F27" s="183">
        <v>0</v>
      </c>
    </row>
    <row r="28" spans="1:6" x14ac:dyDescent="0.2">
      <c r="A28" s="24" t="s">
        <v>2593</v>
      </c>
      <c r="B28" s="308" t="s">
        <v>2594</v>
      </c>
      <c r="C28" s="309"/>
      <c r="D28" s="309"/>
      <c r="E28" s="309"/>
      <c r="F28" s="183">
        <v>0</v>
      </c>
    </row>
    <row r="29" spans="1:6" x14ac:dyDescent="0.2">
      <c r="A29" s="24" t="s">
        <v>2595</v>
      </c>
      <c r="B29" s="308" t="s">
        <v>2596</v>
      </c>
      <c r="C29" s="309"/>
      <c r="D29" s="309"/>
      <c r="E29" s="309"/>
      <c r="F29" s="183">
        <v>0</v>
      </c>
    </row>
    <row r="30" spans="1:6" x14ac:dyDescent="0.2">
      <c r="A30" s="35" t="s">
        <v>2597</v>
      </c>
      <c r="B30" s="308" t="s">
        <v>2598</v>
      </c>
      <c r="C30" s="309"/>
      <c r="D30" s="309"/>
      <c r="E30" s="309"/>
      <c r="F30" s="183">
        <v>0</v>
      </c>
    </row>
    <row r="31" spans="1:6" ht="13.5" thickBot="1" x14ac:dyDescent="0.25">
      <c r="A31" s="360" t="s">
        <v>2599</v>
      </c>
      <c r="B31" s="361"/>
      <c r="C31" s="362"/>
      <c r="D31" s="362"/>
      <c r="E31" s="363"/>
      <c r="F31" s="158">
        <f>SUM(F24:F30)</f>
        <v>2340</v>
      </c>
    </row>
    <row r="32" spans="1:6" ht="13.5" thickBot="1" x14ac:dyDescent="0.25">
      <c r="A32" s="364" t="s">
        <v>2600</v>
      </c>
      <c r="B32" s="365"/>
      <c r="C32" s="365"/>
      <c r="D32" s="365"/>
      <c r="E32" s="365"/>
      <c r="F32" s="366"/>
    </row>
    <row r="33" spans="1:6" x14ac:dyDescent="0.2">
      <c r="A33" s="61" t="s">
        <v>2601</v>
      </c>
      <c r="B33" s="367" t="s">
        <v>2602</v>
      </c>
      <c r="C33" s="368"/>
      <c r="D33" s="368"/>
      <c r="E33" s="368"/>
      <c r="F33" s="149" t="s">
        <v>2588</v>
      </c>
    </row>
    <row r="34" spans="1:6" x14ac:dyDescent="0.2">
      <c r="A34" s="24" t="s">
        <v>2557</v>
      </c>
      <c r="B34" s="316" t="s">
        <v>2603</v>
      </c>
      <c r="C34" s="317"/>
      <c r="D34" s="318"/>
      <c r="E34" s="184">
        <v>8.3299999999999999E-2</v>
      </c>
      <c r="F34" s="183">
        <f>E34*F31</f>
        <v>194.922</v>
      </c>
    </row>
    <row r="35" spans="1:6" x14ac:dyDescent="0.2">
      <c r="A35" s="24" t="s">
        <v>2559</v>
      </c>
      <c r="B35" s="316" t="s">
        <v>2604</v>
      </c>
      <c r="C35" s="317"/>
      <c r="D35" s="318"/>
      <c r="E35" s="184">
        <v>0.1111</v>
      </c>
      <c r="F35" s="183">
        <f>E35*F31</f>
        <v>259.97399999999999</v>
      </c>
    </row>
    <row r="36" spans="1:6" x14ac:dyDescent="0.2">
      <c r="A36" s="324" t="s">
        <v>2605</v>
      </c>
      <c r="B36" s="325"/>
      <c r="C36" s="325"/>
      <c r="D36" s="326"/>
      <c r="E36" s="189">
        <f>SUM(E34:E35)</f>
        <v>0.19440000000000002</v>
      </c>
      <c r="F36" s="164">
        <f>SUM(F34:F35)</f>
        <v>454.89599999999996</v>
      </c>
    </row>
    <row r="37" spans="1:6" x14ac:dyDescent="0.2">
      <c r="A37" s="62" t="s">
        <v>2606</v>
      </c>
      <c r="B37" s="357" t="s">
        <v>2607</v>
      </c>
      <c r="C37" s="358"/>
      <c r="D37" s="359"/>
      <c r="E37" s="62" t="s">
        <v>2608</v>
      </c>
      <c r="F37" s="150" t="s">
        <v>2588</v>
      </c>
    </row>
    <row r="38" spans="1:6" x14ac:dyDescent="0.2">
      <c r="A38" s="41" t="s">
        <v>2557</v>
      </c>
      <c r="B38" s="348" t="s">
        <v>2609</v>
      </c>
      <c r="C38" s="349"/>
      <c r="D38" s="350"/>
      <c r="E38" s="185">
        <f>TOTAL!J2</f>
        <v>0</v>
      </c>
      <c r="F38" s="160">
        <f>E38*$F$31</f>
        <v>0</v>
      </c>
    </row>
    <row r="39" spans="1:6" x14ac:dyDescent="0.2">
      <c r="A39" s="41" t="s">
        <v>2559</v>
      </c>
      <c r="B39" s="348" t="s">
        <v>2610</v>
      </c>
      <c r="C39" s="349"/>
      <c r="D39" s="350"/>
      <c r="E39" s="185">
        <v>1.4999999999999999E-2</v>
      </c>
      <c r="F39" s="160">
        <f>E39*($F$31+$F$36)</f>
        <v>41.923439999999992</v>
      </c>
    </row>
    <row r="40" spans="1:6" x14ac:dyDescent="0.2">
      <c r="A40" s="41" t="s">
        <v>2562</v>
      </c>
      <c r="B40" s="348" t="s">
        <v>2611</v>
      </c>
      <c r="C40" s="349"/>
      <c r="D40" s="350"/>
      <c r="E40" s="185">
        <v>0.01</v>
      </c>
      <c r="F40" s="160">
        <f t="shared" ref="F40:F45" si="0">E40*($F$31+$F$36)</f>
        <v>27.94896</v>
      </c>
    </row>
    <row r="41" spans="1:6" x14ac:dyDescent="0.2">
      <c r="A41" s="41" t="s">
        <v>2564</v>
      </c>
      <c r="B41" s="348" t="s">
        <v>2612</v>
      </c>
      <c r="C41" s="349"/>
      <c r="D41" s="350"/>
      <c r="E41" s="185">
        <v>2E-3</v>
      </c>
      <c r="F41" s="160">
        <f t="shared" si="0"/>
        <v>5.5897919999999992</v>
      </c>
    </row>
    <row r="42" spans="1:6" x14ac:dyDescent="0.2">
      <c r="A42" s="41" t="s">
        <v>2593</v>
      </c>
      <c r="B42" s="348" t="s">
        <v>2613</v>
      </c>
      <c r="C42" s="349"/>
      <c r="D42" s="350"/>
      <c r="E42" s="185">
        <v>2.5000000000000001E-2</v>
      </c>
      <c r="F42" s="160">
        <f t="shared" si="0"/>
        <v>69.872399999999999</v>
      </c>
    </row>
    <row r="43" spans="1:6" x14ac:dyDescent="0.2">
      <c r="A43" s="28" t="s">
        <v>2595</v>
      </c>
      <c r="B43" s="351" t="s">
        <v>2614</v>
      </c>
      <c r="C43" s="352"/>
      <c r="D43" s="353"/>
      <c r="E43" s="185">
        <v>0.08</v>
      </c>
      <c r="F43" s="160">
        <f t="shared" si="0"/>
        <v>223.59168</v>
      </c>
    </row>
    <row r="44" spans="1:6" x14ac:dyDescent="0.2">
      <c r="A44" s="41" t="s">
        <v>2597</v>
      </c>
      <c r="B44" s="348" t="s">
        <v>2761</v>
      </c>
      <c r="C44" s="349"/>
      <c r="D44" s="350"/>
      <c r="E44" s="185">
        <f>3%*0.926</f>
        <v>2.7779999999999999E-2</v>
      </c>
      <c r="F44" s="160">
        <f t="shared" si="0"/>
        <v>77.642210879999993</v>
      </c>
    </row>
    <row r="45" spans="1:6" x14ac:dyDescent="0.2">
      <c r="A45" s="41" t="s">
        <v>1983</v>
      </c>
      <c r="B45" s="348" t="s">
        <v>2615</v>
      </c>
      <c r="C45" s="349"/>
      <c r="D45" s="350"/>
      <c r="E45" s="185">
        <v>6.0000000000000001E-3</v>
      </c>
      <c r="F45" s="160">
        <f t="shared" si="0"/>
        <v>16.769375999999998</v>
      </c>
    </row>
    <row r="46" spans="1:6" x14ac:dyDescent="0.2">
      <c r="A46" s="354" t="s">
        <v>2044</v>
      </c>
      <c r="B46" s="355"/>
      <c r="C46" s="355"/>
      <c r="D46" s="356"/>
      <c r="E46" s="63">
        <f>SUM(E38:E45)</f>
        <v>0.16578000000000001</v>
      </c>
      <c r="F46" s="161">
        <f>SUM(F38:F45)</f>
        <v>463.33785888</v>
      </c>
    </row>
    <row r="47" spans="1:6" x14ac:dyDescent="0.2">
      <c r="A47" s="64" t="s">
        <v>2616</v>
      </c>
      <c r="B47" s="337" t="s">
        <v>2617</v>
      </c>
      <c r="C47" s="317"/>
      <c r="D47" s="317"/>
      <c r="E47" s="318"/>
      <c r="F47" s="151" t="s">
        <v>2588</v>
      </c>
    </row>
    <row r="48" spans="1:6" x14ac:dyDescent="0.2">
      <c r="A48" s="24" t="s">
        <v>2557</v>
      </c>
      <c r="B48" s="316" t="s">
        <v>2618</v>
      </c>
      <c r="C48" s="317"/>
      <c r="D48" s="346" t="s">
        <v>2739</v>
      </c>
      <c r="E48" s="347"/>
      <c r="F48" s="183">
        <f>(2*5.5*22)</f>
        <v>242</v>
      </c>
    </row>
    <row r="49" spans="1:6" x14ac:dyDescent="0.2">
      <c r="A49" s="24" t="s">
        <v>2559</v>
      </c>
      <c r="B49" s="308" t="s">
        <v>2741</v>
      </c>
      <c r="C49" s="309"/>
      <c r="D49" s="309"/>
      <c r="E49" s="310"/>
      <c r="F49" s="183">
        <f>ROUND(22*(16.95*0.91),2)</f>
        <v>339.34</v>
      </c>
    </row>
    <row r="50" spans="1:6" x14ac:dyDescent="0.2">
      <c r="A50" s="24" t="s">
        <v>2562</v>
      </c>
      <c r="B50" s="308" t="s">
        <v>2740</v>
      </c>
      <c r="C50" s="309"/>
      <c r="D50" s="309"/>
      <c r="E50" s="310"/>
      <c r="F50" s="183">
        <f>ROUND(22*3.89,2)</f>
        <v>85.58</v>
      </c>
    </row>
    <row r="51" spans="1:6" x14ac:dyDescent="0.2">
      <c r="A51" s="24" t="s">
        <v>2564</v>
      </c>
      <c r="B51" s="308" t="s">
        <v>2619</v>
      </c>
      <c r="C51" s="309"/>
      <c r="D51" s="309"/>
      <c r="E51" s="310"/>
      <c r="F51" s="183"/>
    </row>
    <row r="52" spans="1:6" x14ac:dyDescent="0.2">
      <c r="A52" s="24" t="s">
        <v>2593</v>
      </c>
      <c r="B52" s="308" t="s">
        <v>2620</v>
      </c>
      <c r="C52" s="309"/>
      <c r="D52" s="309"/>
      <c r="E52" s="310"/>
      <c r="F52" s="183"/>
    </row>
    <row r="53" spans="1:6" x14ac:dyDescent="0.2">
      <c r="A53" s="324" t="s">
        <v>2621</v>
      </c>
      <c r="B53" s="325"/>
      <c r="C53" s="325"/>
      <c r="D53" s="325"/>
      <c r="E53" s="326"/>
      <c r="F53" s="188">
        <f>SUM(F48:F52)</f>
        <v>666.92</v>
      </c>
    </row>
    <row r="54" spans="1:6" x14ac:dyDescent="0.2">
      <c r="A54" s="300" t="s">
        <v>2622</v>
      </c>
      <c r="B54" s="300"/>
      <c r="C54" s="300"/>
      <c r="D54" s="300"/>
      <c r="E54" s="300"/>
      <c r="F54" s="300"/>
    </row>
    <row r="55" spans="1:6" ht="13.5" thickBot="1" x14ac:dyDescent="0.25">
      <c r="A55" s="345" t="s">
        <v>2623</v>
      </c>
      <c r="B55" s="345"/>
      <c r="C55" s="345"/>
      <c r="D55" s="345"/>
      <c r="E55" s="345"/>
      <c r="F55" s="345"/>
    </row>
    <row r="56" spans="1:6" ht="13.5" thickBot="1" x14ac:dyDescent="0.25">
      <c r="A56" s="302" t="s">
        <v>2624</v>
      </c>
      <c r="B56" s="303"/>
      <c r="C56" s="303"/>
      <c r="D56" s="303"/>
      <c r="E56" s="303"/>
      <c r="F56" s="304"/>
    </row>
    <row r="57" spans="1:6" x14ac:dyDescent="0.2">
      <c r="A57" s="60">
        <v>2</v>
      </c>
      <c r="B57" s="320" t="s">
        <v>2625</v>
      </c>
      <c r="C57" s="321"/>
      <c r="D57" s="321"/>
      <c r="E57" s="322"/>
      <c r="F57" s="152" t="s">
        <v>2588</v>
      </c>
    </row>
    <row r="58" spans="1:6" x14ac:dyDescent="0.2">
      <c r="A58" s="64" t="s">
        <v>2601</v>
      </c>
      <c r="B58" s="339" t="s">
        <v>2626</v>
      </c>
      <c r="C58" s="340"/>
      <c r="D58" s="340"/>
      <c r="E58" s="341"/>
      <c r="F58" s="165">
        <f>F36</f>
        <v>454.89599999999996</v>
      </c>
    </row>
    <row r="59" spans="1:6" x14ac:dyDescent="0.2">
      <c r="A59" s="64" t="s">
        <v>2606</v>
      </c>
      <c r="B59" s="339" t="s">
        <v>2627</v>
      </c>
      <c r="C59" s="340"/>
      <c r="D59" s="340"/>
      <c r="E59" s="341"/>
      <c r="F59" s="165">
        <f>F46</f>
        <v>463.33785888</v>
      </c>
    </row>
    <row r="60" spans="1:6" x14ac:dyDescent="0.2">
      <c r="A60" s="64" t="s">
        <v>2616</v>
      </c>
      <c r="B60" s="339" t="s">
        <v>2628</v>
      </c>
      <c r="C60" s="340"/>
      <c r="D60" s="340"/>
      <c r="E60" s="341"/>
      <c r="F60" s="165">
        <f>F53</f>
        <v>666.92</v>
      </c>
    </row>
    <row r="61" spans="1:6" ht="13.5" thickBot="1" x14ac:dyDescent="0.25">
      <c r="A61" s="66"/>
      <c r="B61" s="342" t="s">
        <v>2044</v>
      </c>
      <c r="C61" s="343"/>
      <c r="D61" s="343"/>
      <c r="E61" s="344"/>
      <c r="F61" s="166">
        <f>SUM(F58:F60)</f>
        <v>1585.1538588799999</v>
      </c>
    </row>
    <row r="62" spans="1:6" ht="13.5" thickBot="1" x14ac:dyDescent="0.25">
      <c r="A62" s="302" t="s">
        <v>2629</v>
      </c>
      <c r="B62" s="303"/>
      <c r="C62" s="303"/>
      <c r="D62" s="303"/>
      <c r="E62" s="303"/>
      <c r="F62" s="304"/>
    </row>
    <row r="63" spans="1:6" x14ac:dyDescent="0.2">
      <c r="A63" s="65">
        <v>3</v>
      </c>
      <c r="B63" s="305" t="s">
        <v>2630</v>
      </c>
      <c r="C63" s="306"/>
      <c r="D63" s="307"/>
      <c r="E63" s="65" t="s">
        <v>2608</v>
      </c>
      <c r="F63" s="151" t="s">
        <v>2588</v>
      </c>
    </row>
    <row r="64" spans="1:6" x14ac:dyDescent="0.2">
      <c r="A64" s="24" t="s">
        <v>2557</v>
      </c>
      <c r="B64" s="308" t="s">
        <v>2631</v>
      </c>
      <c r="C64" s="309"/>
      <c r="D64" s="310"/>
      <c r="E64" s="186">
        <v>1.8100000000000002E-2</v>
      </c>
      <c r="F64" s="88">
        <f>$F$31*E64</f>
        <v>42.354000000000006</v>
      </c>
    </row>
    <row r="65" spans="1:6" x14ac:dyDescent="0.2">
      <c r="A65" s="24" t="s">
        <v>2559</v>
      </c>
      <c r="B65" s="308" t="s">
        <v>2632</v>
      </c>
      <c r="C65" s="309"/>
      <c r="D65" s="310"/>
      <c r="E65" s="186">
        <v>1.4E-3</v>
      </c>
      <c r="F65" s="88">
        <f>F64*E65</f>
        <v>5.9295600000000011E-2</v>
      </c>
    </row>
    <row r="66" spans="1:6" ht="25.5" customHeight="1" x14ac:dyDescent="0.2">
      <c r="A66" s="24" t="s">
        <v>2562</v>
      </c>
      <c r="B66" s="308" t="s">
        <v>2633</v>
      </c>
      <c r="C66" s="309"/>
      <c r="D66" s="310"/>
      <c r="E66" s="186">
        <v>3.4700000000000002E-2</v>
      </c>
      <c r="F66" s="88">
        <f>E66*$F$31</f>
        <v>81.198000000000008</v>
      </c>
    </row>
    <row r="67" spans="1:6" x14ac:dyDescent="0.2">
      <c r="A67" s="24" t="s">
        <v>2564</v>
      </c>
      <c r="B67" s="308" t="s">
        <v>2634</v>
      </c>
      <c r="C67" s="309"/>
      <c r="D67" s="310"/>
      <c r="E67" s="186">
        <v>1.9E-3</v>
      </c>
      <c r="F67" s="88">
        <f>E67*$F$31</f>
        <v>4.4459999999999997</v>
      </c>
    </row>
    <row r="68" spans="1:6" ht="22.5" customHeight="1" x14ac:dyDescent="0.2">
      <c r="A68" s="24" t="s">
        <v>2593</v>
      </c>
      <c r="B68" s="308" t="s">
        <v>2635</v>
      </c>
      <c r="C68" s="309"/>
      <c r="D68" s="310"/>
      <c r="E68" s="186">
        <v>6.9999999999999999E-4</v>
      </c>
      <c r="F68" s="88">
        <f>E68*$F$31</f>
        <v>1.6379999999999999</v>
      </c>
    </row>
    <row r="69" spans="1:6" ht="27" customHeight="1" x14ac:dyDescent="0.2">
      <c r="A69" s="24" t="s">
        <v>2595</v>
      </c>
      <c r="B69" s="308" t="s">
        <v>2636</v>
      </c>
      <c r="C69" s="309"/>
      <c r="D69" s="310"/>
      <c r="E69" s="186">
        <v>4.4999999999999997E-3</v>
      </c>
      <c r="F69" s="88">
        <f>$F$31*E69</f>
        <v>10.53</v>
      </c>
    </row>
    <row r="70" spans="1:6" ht="13.5" thickBot="1" x14ac:dyDescent="0.25">
      <c r="A70" s="333" t="s">
        <v>2637</v>
      </c>
      <c r="B70" s="334"/>
      <c r="C70" s="334"/>
      <c r="D70" s="335"/>
      <c r="E70" s="67">
        <f>SUM(E64:E69)</f>
        <v>6.1299999999999993E-2</v>
      </c>
      <c r="F70" s="163">
        <f>SUM(F64:F69)</f>
        <v>140.22529560000001</v>
      </c>
    </row>
    <row r="71" spans="1:6" ht="13.5" thickBot="1" x14ac:dyDescent="0.25">
      <c r="A71" s="302" t="s">
        <v>2638</v>
      </c>
      <c r="B71" s="303"/>
      <c r="C71" s="303"/>
      <c r="D71" s="303"/>
      <c r="E71" s="303"/>
      <c r="F71" s="304"/>
    </row>
    <row r="72" spans="1:6" x14ac:dyDescent="0.2">
      <c r="A72" s="68" t="s">
        <v>2639</v>
      </c>
      <c r="B72" s="336" t="s">
        <v>2640</v>
      </c>
      <c r="C72" s="337"/>
      <c r="D72" s="338"/>
      <c r="E72" s="65" t="s">
        <v>2608</v>
      </c>
      <c r="F72" s="153" t="s">
        <v>2588</v>
      </c>
    </row>
    <row r="73" spans="1:6" x14ac:dyDescent="0.2">
      <c r="A73" s="69" t="s">
        <v>2557</v>
      </c>
      <c r="B73" s="323" t="s">
        <v>2641</v>
      </c>
      <c r="C73" s="309"/>
      <c r="D73" s="310"/>
      <c r="E73" s="187">
        <v>9.0749999999999997E-2</v>
      </c>
      <c r="F73" s="167">
        <f t="shared" ref="F73:F78" si="1">E73*$F$31</f>
        <v>212.35499999999999</v>
      </c>
    </row>
    <row r="74" spans="1:6" x14ac:dyDescent="0.2">
      <c r="A74" s="69" t="s">
        <v>2559</v>
      </c>
      <c r="B74" s="323" t="s">
        <v>2642</v>
      </c>
      <c r="C74" s="309"/>
      <c r="D74" s="310"/>
      <c r="E74" s="187">
        <v>1.6299999999999999E-2</v>
      </c>
      <c r="F74" s="167">
        <f t="shared" si="1"/>
        <v>38.141999999999996</v>
      </c>
    </row>
    <row r="75" spans="1:6" x14ac:dyDescent="0.2">
      <c r="A75" s="69" t="s">
        <v>2562</v>
      </c>
      <c r="B75" s="323" t="s">
        <v>2643</v>
      </c>
      <c r="C75" s="309"/>
      <c r="D75" s="310"/>
      <c r="E75" s="187">
        <v>2.0000000000000001E-4</v>
      </c>
      <c r="F75" s="167">
        <f t="shared" si="1"/>
        <v>0.46800000000000003</v>
      </c>
    </row>
    <row r="76" spans="1:6" ht="29.25" customHeight="1" x14ac:dyDescent="0.2">
      <c r="A76" s="69" t="s">
        <v>2564</v>
      </c>
      <c r="B76" s="323" t="s">
        <v>2644</v>
      </c>
      <c r="C76" s="309"/>
      <c r="D76" s="310"/>
      <c r="E76" s="187">
        <v>3.3E-3</v>
      </c>
      <c r="F76" s="167">
        <f t="shared" si="1"/>
        <v>7.7219999999999995</v>
      </c>
    </row>
    <row r="77" spans="1:6" ht="26.25" customHeight="1" x14ac:dyDescent="0.2">
      <c r="A77" s="69" t="s">
        <v>2593</v>
      </c>
      <c r="B77" s="323" t="s">
        <v>2645</v>
      </c>
      <c r="C77" s="309"/>
      <c r="D77" s="310"/>
      <c r="E77" s="187">
        <v>5.5000000000000003E-4</v>
      </c>
      <c r="F77" s="167">
        <f t="shared" si="1"/>
        <v>1.2870000000000001</v>
      </c>
    </row>
    <row r="78" spans="1:6" ht="27.75" customHeight="1" x14ac:dyDescent="0.2">
      <c r="A78" s="69" t="s">
        <v>2595</v>
      </c>
      <c r="B78" s="323" t="s">
        <v>2646</v>
      </c>
      <c r="C78" s="309"/>
      <c r="D78" s="310"/>
      <c r="E78" s="187">
        <v>0</v>
      </c>
      <c r="F78" s="167">
        <f t="shared" si="1"/>
        <v>0</v>
      </c>
    </row>
    <row r="79" spans="1:6" ht="13.5" thickBot="1" x14ac:dyDescent="0.25">
      <c r="A79" s="324" t="s">
        <v>2637</v>
      </c>
      <c r="B79" s="325"/>
      <c r="C79" s="325"/>
      <c r="D79" s="326"/>
      <c r="E79" s="67">
        <f>SUM(E73:E78)</f>
        <v>0.11109999999999999</v>
      </c>
      <c r="F79" s="168">
        <f>SUM(F73:F78)</f>
        <v>259.97399999999993</v>
      </c>
    </row>
    <row r="80" spans="1:6" ht="13.5" thickBot="1" x14ac:dyDescent="0.25">
      <c r="A80" s="70" t="s">
        <v>2647</v>
      </c>
      <c r="B80" s="327" t="s">
        <v>2648</v>
      </c>
      <c r="C80" s="328"/>
      <c r="D80" s="329"/>
      <c r="E80" s="71" t="s">
        <v>2608</v>
      </c>
      <c r="F80" s="154" t="s">
        <v>2588</v>
      </c>
    </row>
    <row r="81" spans="1:6" x14ac:dyDescent="0.2">
      <c r="A81" s="33" t="s">
        <v>2557</v>
      </c>
      <c r="B81" s="330" t="s">
        <v>2649</v>
      </c>
      <c r="C81" s="331"/>
      <c r="D81" s="332"/>
      <c r="E81" s="72"/>
      <c r="F81" s="169"/>
    </row>
    <row r="82" spans="1:6" x14ac:dyDescent="0.2">
      <c r="A82" s="36"/>
      <c r="B82" s="316" t="s">
        <v>2650</v>
      </c>
      <c r="C82" s="317"/>
      <c r="D82" s="318"/>
      <c r="E82" s="36"/>
      <c r="F82" s="143"/>
    </row>
    <row r="83" spans="1:6" x14ac:dyDescent="0.2">
      <c r="A83" s="73"/>
      <c r="B83" s="74" t="s">
        <v>2044</v>
      </c>
      <c r="C83" s="75"/>
      <c r="D83" s="76"/>
      <c r="E83" s="73"/>
      <c r="F83" s="170"/>
    </row>
    <row r="84" spans="1:6" ht="30" customHeight="1" thickBot="1" x14ac:dyDescent="0.25">
      <c r="A84" s="319" t="s">
        <v>2651</v>
      </c>
      <c r="B84" s="319"/>
      <c r="C84" s="319"/>
      <c r="D84" s="319"/>
      <c r="E84" s="319"/>
      <c r="F84" s="319"/>
    </row>
    <row r="85" spans="1:6" ht="13.5" thickBot="1" x14ac:dyDescent="0.25">
      <c r="A85" s="302" t="s">
        <v>2652</v>
      </c>
      <c r="B85" s="303"/>
      <c r="C85" s="303"/>
      <c r="D85" s="303"/>
      <c r="E85" s="303"/>
      <c r="F85" s="304"/>
    </row>
    <row r="86" spans="1:6" x14ac:dyDescent="0.2">
      <c r="A86" s="60">
        <v>4</v>
      </c>
      <c r="B86" s="320" t="s">
        <v>2653</v>
      </c>
      <c r="C86" s="321"/>
      <c r="D86" s="321"/>
      <c r="E86" s="322"/>
      <c r="F86" s="152" t="s">
        <v>2588</v>
      </c>
    </row>
    <row r="87" spans="1:6" x14ac:dyDescent="0.2">
      <c r="A87" s="24" t="s">
        <v>2639</v>
      </c>
      <c r="B87" s="289" t="s">
        <v>2654</v>
      </c>
      <c r="C87" s="289"/>
      <c r="D87" s="289"/>
      <c r="E87" s="289"/>
      <c r="F87" s="183">
        <f>F79</f>
        <v>259.97399999999993</v>
      </c>
    </row>
    <row r="88" spans="1:6" x14ac:dyDescent="0.2">
      <c r="A88" s="24" t="s">
        <v>2647</v>
      </c>
      <c r="B88" s="308" t="s">
        <v>2655</v>
      </c>
      <c r="C88" s="309"/>
      <c r="D88" s="309"/>
      <c r="E88" s="310"/>
      <c r="F88" s="183">
        <f>F83</f>
        <v>0</v>
      </c>
    </row>
    <row r="89" spans="1:6" ht="13.5" thickBot="1" x14ac:dyDescent="0.25">
      <c r="A89" s="311" t="s">
        <v>2637</v>
      </c>
      <c r="B89" s="311"/>
      <c r="C89" s="311"/>
      <c r="D89" s="311"/>
      <c r="E89" s="311"/>
      <c r="F89" s="171">
        <f>SUM(F87:F88)</f>
        <v>259.97399999999993</v>
      </c>
    </row>
    <row r="90" spans="1:6" ht="13.5" thickBot="1" x14ac:dyDescent="0.25">
      <c r="A90" s="312" t="s">
        <v>2656</v>
      </c>
      <c r="B90" s="313"/>
      <c r="C90" s="313"/>
      <c r="D90" s="313"/>
      <c r="E90" s="313"/>
      <c r="F90" s="314"/>
    </row>
    <row r="91" spans="1:6" x14ac:dyDescent="0.2">
      <c r="A91" s="59">
        <v>5</v>
      </c>
      <c r="B91" s="315" t="s">
        <v>2657</v>
      </c>
      <c r="C91" s="315"/>
      <c r="D91" s="315"/>
      <c r="E91" s="59" t="s">
        <v>2608</v>
      </c>
      <c r="F91" s="152" t="s">
        <v>2588</v>
      </c>
    </row>
    <row r="92" spans="1:6" x14ac:dyDescent="0.2">
      <c r="A92" s="24" t="s">
        <v>2557</v>
      </c>
      <c r="B92" s="289" t="s">
        <v>2658</v>
      </c>
      <c r="C92" s="289"/>
      <c r="D92" s="289"/>
      <c r="E92" s="77"/>
      <c r="F92" s="183">
        <f>'Aux - Insumos Sintético'!H8/(12*96)</f>
        <v>13.918986111111114</v>
      </c>
    </row>
    <row r="93" spans="1:6" x14ac:dyDescent="0.2">
      <c r="A93" s="24" t="s">
        <v>2559</v>
      </c>
      <c r="B93" s="289" t="s">
        <v>2151</v>
      </c>
      <c r="C93" s="289"/>
      <c r="D93" s="289"/>
      <c r="E93" s="77"/>
      <c r="F93" s="183">
        <f>'Aux - Insumos Sintético'!H321/(12*7)</f>
        <v>6.4571027777777772</v>
      </c>
    </row>
    <row r="94" spans="1:6" x14ac:dyDescent="0.2">
      <c r="A94" s="24" t="s">
        <v>2562</v>
      </c>
      <c r="B94" s="289" t="s">
        <v>2696</v>
      </c>
      <c r="C94" s="289"/>
      <c r="D94" s="289"/>
      <c r="E94" s="78"/>
      <c r="F94" s="183"/>
    </row>
    <row r="95" spans="1:6" x14ac:dyDescent="0.2">
      <c r="A95" s="24" t="s">
        <v>2564</v>
      </c>
      <c r="B95" s="289"/>
      <c r="C95" s="289"/>
      <c r="D95" s="289"/>
      <c r="E95" s="78"/>
      <c r="F95" s="183"/>
    </row>
    <row r="96" spans="1:6" x14ac:dyDescent="0.2">
      <c r="A96" s="79" t="s">
        <v>2044</v>
      </c>
      <c r="B96" s="80"/>
      <c r="C96" s="80"/>
      <c r="D96" s="80"/>
      <c r="E96" s="67"/>
      <c r="F96" s="159">
        <f>SUM(F92:F95)</f>
        <v>20.376088888888891</v>
      </c>
    </row>
    <row r="97" spans="1:6" ht="13.5" thickBot="1" x14ac:dyDescent="0.25">
      <c r="A97" s="301" t="s">
        <v>2734</v>
      </c>
      <c r="B97" s="301"/>
      <c r="C97" s="301"/>
      <c r="D97" s="301"/>
      <c r="E97" s="301"/>
      <c r="F97" s="301"/>
    </row>
    <row r="98" spans="1:6" ht="13.5" thickBot="1" x14ac:dyDescent="0.25">
      <c r="A98" s="302" t="s">
        <v>2659</v>
      </c>
      <c r="B98" s="303"/>
      <c r="C98" s="303"/>
      <c r="D98" s="303"/>
      <c r="E98" s="303"/>
      <c r="F98" s="304"/>
    </row>
    <row r="99" spans="1:6" x14ac:dyDescent="0.2">
      <c r="A99" s="59">
        <v>6</v>
      </c>
      <c r="B99" s="315" t="s">
        <v>2660</v>
      </c>
      <c r="C99" s="315"/>
      <c r="D99" s="315"/>
      <c r="E99" s="59" t="s">
        <v>2608</v>
      </c>
      <c r="F99" s="164" t="s">
        <v>2588</v>
      </c>
    </row>
    <row r="100" spans="1:6" x14ac:dyDescent="0.2">
      <c r="A100" s="24" t="s">
        <v>2557</v>
      </c>
      <c r="B100" s="308" t="s">
        <v>2661</v>
      </c>
      <c r="C100" s="309"/>
      <c r="D100" s="310"/>
      <c r="E100" s="206">
        <v>2.1000000000000001E-2</v>
      </c>
      <c r="F100" s="175">
        <f>ROUND(E100*F116,2)</f>
        <v>91.26</v>
      </c>
    </row>
    <row r="101" spans="1:6" x14ac:dyDescent="0.2">
      <c r="A101" s="207" t="s">
        <v>2559</v>
      </c>
      <c r="B101" s="387" t="s">
        <v>2662</v>
      </c>
      <c r="C101" s="388"/>
      <c r="D101" s="389"/>
      <c r="E101" s="208">
        <v>2.0199999999999999E-2</v>
      </c>
      <c r="F101" s="209">
        <f>ROUND((F116+F100)*E101,2)</f>
        <v>89.63</v>
      </c>
    </row>
    <row r="102" spans="1:6" x14ac:dyDescent="0.2">
      <c r="A102" s="199" t="s">
        <v>2562</v>
      </c>
      <c r="B102" s="391" t="s">
        <v>2663</v>
      </c>
      <c r="C102" s="392"/>
      <c r="D102" s="393"/>
      <c r="E102" s="200">
        <f>SUM(E103:E105)</f>
        <v>0.13219999999999998</v>
      </c>
      <c r="F102" s="201">
        <f>F103+F105</f>
        <v>689.57999999999993</v>
      </c>
    </row>
    <row r="103" spans="1:6" ht="34.5" customHeight="1" x14ac:dyDescent="0.2">
      <c r="A103" s="81"/>
      <c r="B103" s="43" t="s">
        <v>2664</v>
      </c>
      <c r="C103" s="383" t="str">
        <f>"PIS "&amp;(PIS*100)&amp;"% + COFINS "&amp;(CONFINS*100)&amp;"% + CPRB "&amp;(CPRB*100)&amp;"%"</f>
        <v>PIS 0,66% + COFINS 3,06% + CPRB 4,5%</v>
      </c>
      <c r="D103" s="384"/>
      <c r="E103" s="186">
        <f>PIS+CONFINS+CPRB</f>
        <v>8.2199999999999995E-2</v>
      </c>
      <c r="F103" s="88">
        <f>ROUND(($F$116+$F$100+$F$101)/(1-$E$102)*E103,2)</f>
        <v>428.77</v>
      </c>
    </row>
    <row r="104" spans="1:6" ht="24" customHeight="1" x14ac:dyDescent="0.2">
      <c r="A104" s="81"/>
      <c r="B104" s="43" t="s">
        <v>2665</v>
      </c>
      <c r="C104" s="383"/>
      <c r="D104" s="384"/>
      <c r="E104" s="186">
        <v>0</v>
      </c>
      <c r="F104" s="88">
        <f>($F$117+$F$101+$F$102)/(1-$E$103)*E104</f>
        <v>0</v>
      </c>
    </row>
    <row r="105" spans="1:6" x14ac:dyDescent="0.2">
      <c r="A105" s="81"/>
      <c r="B105" s="43" t="s">
        <v>2666</v>
      </c>
      <c r="C105" s="385" t="s">
        <v>2667</v>
      </c>
      <c r="D105" s="386"/>
      <c r="E105" s="186">
        <f>ISS</f>
        <v>0.05</v>
      </c>
      <c r="F105" s="88">
        <f>ROUND(($F$116+$F$100+$F$101)/(1-$E$102)*E105,2)</f>
        <v>260.81</v>
      </c>
    </row>
    <row r="106" spans="1:6" x14ac:dyDescent="0.2">
      <c r="A106" s="297" t="s">
        <v>2663</v>
      </c>
      <c r="B106" s="298"/>
      <c r="C106" s="298"/>
      <c r="D106" s="299"/>
      <c r="E106" s="212"/>
      <c r="F106" s="162">
        <f>F100+F101+F102</f>
        <v>870.46999999999991</v>
      </c>
    </row>
    <row r="107" spans="1:6" x14ac:dyDescent="0.2">
      <c r="A107" s="300" t="s">
        <v>2668</v>
      </c>
      <c r="B107" s="300"/>
      <c r="C107" s="300"/>
      <c r="D107" s="300"/>
      <c r="E107" s="300"/>
      <c r="F107" s="300"/>
    </row>
    <row r="108" spans="1:6" x14ac:dyDescent="0.2">
      <c r="A108" s="286" t="s">
        <v>2669</v>
      </c>
      <c r="B108" s="286"/>
      <c r="C108" s="286"/>
      <c r="D108" s="286"/>
      <c r="E108" s="286"/>
      <c r="F108" s="286"/>
    </row>
    <row r="109" spans="1:6" x14ac:dyDescent="0.2">
      <c r="A109" s="287" t="s">
        <v>2670</v>
      </c>
      <c r="B109" s="287"/>
      <c r="C109" s="287"/>
      <c r="D109" s="287"/>
      <c r="E109" s="287"/>
      <c r="F109" s="287"/>
    </row>
    <row r="110" spans="1:6" x14ac:dyDescent="0.2">
      <c r="A110" s="288" t="s">
        <v>2671</v>
      </c>
      <c r="B110" s="288"/>
      <c r="C110" s="288"/>
      <c r="D110" s="288"/>
      <c r="E110" s="288"/>
      <c r="F110" s="202" t="s">
        <v>2672</v>
      </c>
    </row>
    <row r="111" spans="1:6" x14ac:dyDescent="0.2">
      <c r="A111" s="28" t="s">
        <v>2557</v>
      </c>
      <c r="B111" s="382" t="s">
        <v>2673</v>
      </c>
      <c r="C111" s="382"/>
      <c r="D111" s="382"/>
      <c r="E111" s="382"/>
      <c r="F111" s="203">
        <f>F31</f>
        <v>2340</v>
      </c>
    </row>
    <row r="112" spans="1:6" x14ac:dyDescent="0.2">
      <c r="A112" s="27" t="s">
        <v>2559</v>
      </c>
      <c r="B112" s="380" t="s">
        <v>2674</v>
      </c>
      <c r="C112" s="380"/>
      <c r="D112" s="380"/>
      <c r="E112" s="380"/>
      <c r="F112" s="204">
        <f>F61</f>
        <v>1585.1538588799999</v>
      </c>
    </row>
    <row r="113" spans="1:6" x14ac:dyDescent="0.2">
      <c r="A113" s="27" t="s">
        <v>2562</v>
      </c>
      <c r="B113" s="380" t="s">
        <v>2675</v>
      </c>
      <c r="C113" s="380"/>
      <c r="D113" s="380"/>
      <c r="E113" s="380"/>
      <c r="F113" s="204">
        <f>F70</f>
        <v>140.22529560000001</v>
      </c>
    </row>
    <row r="114" spans="1:6" x14ac:dyDescent="0.2">
      <c r="A114" s="27" t="s">
        <v>2564</v>
      </c>
      <c r="B114" s="380" t="s">
        <v>2676</v>
      </c>
      <c r="C114" s="380"/>
      <c r="D114" s="380"/>
      <c r="E114" s="380"/>
      <c r="F114" s="204">
        <f>F89</f>
        <v>259.97399999999993</v>
      </c>
    </row>
    <row r="115" spans="1:6" x14ac:dyDescent="0.2">
      <c r="A115" s="27" t="s">
        <v>2593</v>
      </c>
      <c r="B115" s="380" t="s">
        <v>2677</v>
      </c>
      <c r="C115" s="380"/>
      <c r="D115" s="380"/>
      <c r="E115" s="380"/>
      <c r="F115" s="204">
        <f>F96</f>
        <v>20.376088888888891</v>
      </c>
    </row>
    <row r="116" spans="1:6" x14ac:dyDescent="0.2">
      <c r="A116" s="381" t="s">
        <v>2678</v>
      </c>
      <c r="B116" s="381"/>
      <c r="C116" s="381"/>
      <c r="D116" s="381"/>
      <c r="E116" s="381"/>
      <c r="F116" s="205">
        <f>SUM(F111:F115)</f>
        <v>4345.729243368889</v>
      </c>
    </row>
    <row r="117" spans="1:6" x14ac:dyDescent="0.2">
      <c r="A117" s="27" t="s">
        <v>2593</v>
      </c>
      <c r="B117" s="380" t="s">
        <v>2679</v>
      </c>
      <c r="C117" s="380"/>
      <c r="D117" s="380"/>
      <c r="E117" s="380"/>
      <c r="F117" s="204">
        <f>F106</f>
        <v>870.46999999999991</v>
      </c>
    </row>
    <row r="118" spans="1:6" x14ac:dyDescent="0.2">
      <c r="A118" s="285" t="s">
        <v>2680</v>
      </c>
      <c r="B118" s="285"/>
      <c r="C118" s="285"/>
      <c r="D118" s="285"/>
      <c r="E118" s="285"/>
      <c r="F118" s="188">
        <f>ROUND(F117+F116,2)</f>
        <v>5216.2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4">
    <pageSetUpPr fitToPage="1"/>
  </sheetPr>
  <dimension ref="A1:F118"/>
  <sheetViews>
    <sheetView view="pageBreakPreview" topLeftCell="A93" zoomScaleNormal="100" zoomScaleSheetLayoutView="100" workbookViewId="0">
      <selection activeCell="F21" sqref="F21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7" bestFit="1" customWidth="1"/>
    <col min="7" max="16384" width="9.28515625" style="1"/>
  </cols>
  <sheetData>
    <row r="1" spans="1:6" x14ac:dyDescent="0.2">
      <c r="A1" s="374" t="s">
        <v>2553</v>
      </c>
      <c r="B1" s="375"/>
      <c r="C1" s="375"/>
      <c r="D1" s="375"/>
      <c r="E1" s="375"/>
      <c r="F1" s="375"/>
    </row>
    <row r="2" spans="1:6" x14ac:dyDescent="0.2">
      <c r="A2" s="287"/>
      <c r="B2" s="287"/>
      <c r="C2" s="287"/>
      <c r="D2" s="287"/>
      <c r="E2" s="287"/>
      <c r="F2" s="287"/>
    </row>
    <row r="3" spans="1:6" x14ac:dyDescent="0.2">
      <c r="A3" s="287" t="s">
        <v>2554</v>
      </c>
      <c r="B3" s="287"/>
      <c r="C3" s="287"/>
      <c r="D3" s="287"/>
      <c r="E3" s="287"/>
      <c r="F3" s="287"/>
    </row>
    <row r="4" spans="1:6" x14ac:dyDescent="0.2">
      <c r="A4" s="287" t="s">
        <v>2555</v>
      </c>
      <c r="B4" s="287"/>
      <c r="C4" s="287"/>
      <c r="D4" s="287"/>
      <c r="E4" s="287"/>
      <c r="F4" s="287"/>
    </row>
    <row r="5" spans="1:6" x14ac:dyDescent="0.2">
      <c r="A5" s="53"/>
      <c r="B5" s="53"/>
      <c r="C5" s="53"/>
      <c r="D5" s="53"/>
      <c r="E5" s="53"/>
      <c r="F5" s="155"/>
    </row>
    <row r="6" spans="1:6" x14ac:dyDescent="0.2">
      <c r="A6" s="376"/>
      <c r="B6" s="376"/>
      <c r="C6" s="376"/>
      <c r="D6" s="376"/>
      <c r="E6" s="376"/>
      <c r="F6" s="376"/>
    </row>
    <row r="7" spans="1:6" x14ac:dyDescent="0.2">
      <c r="A7" s="377" t="s">
        <v>2556</v>
      </c>
      <c r="B7" s="377"/>
      <c r="C7" s="377"/>
      <c r="D7" s="377"/>
      <c r="E7" s="377"/>
      <c r="F7" s="377"/>
    </row>
    <row r="8" spans="1:6" x14ac:dyDescent="0.2">
      <c r="A8" s="18" t="s">
        <v>2557</v>
      </c>
      <c r="B8" s="372" t="s">
        <v>2558</v>
      </c>
      <c r="C8" s="264"/>
      <c r="D8" s="264"/>
      <c r="E8" s="265"/>
      <c r="F8" s="174">
        <f ca="1">TODAY()</f>
        <v>44208</v>
      </c>
    </row>
    <row r="9" spans="1:6" x14ac:dyDescent="0.2">
      <c r="A9" s="18" t="s">
        <v>2559</v>
      </c>
      <c r="B9" s="372" t="s">
        <v>2560</v>
      </c>
      <c r="C9" s="264"/>
      <c r="D9" s="264"/>
      <c r="E9" s="265"/>
      <c r="F9" s="146" t="s">
        <v>2561</v>
      </c>
    </row>
    <row r="10" spans="1:6" ht="25.5" x14ac:dyDescent="0.2">
      <c r="A10" s="18" t="s">
        <v>2562</v>
      </c>
      <c r="B10" s="372" t="s">
        <v>2563</v>
      </c>
      <c r="C10" s="264"/>
      <c r="D10" s="264"/>
      <c r="E10" s="265"/>
      <c r="F10" s="147" t="s">
        <v>2738</v>
      </c>
    </row>
    <row r="11" spans="1:6" x14ac:dyDescent="0.2">
      <c r="A11" s="18" t="s">
        <v>2564</v>
      </c>
      <c r="B11" s="372" t="s">
        <v>2565</v>
      </c>
      <c r="C11" s="264"/>
      <c r="D11" s="264"/>
      <c r="E11" s="265"/>
      <c r="F11" s="146" t="s">
        <v>2566</v>
      </c>
    </row>
    <row r="12" spans="1:6" x14ac:dyDescent="0.2">
      <c r="A12" s="373" t="s">
        <v>2567</v>
      </c>
      <c r="B12" s="373"/>
      <c r="C12" s="373"/>
      <c r="D12" s="373"/>
      <c r="E12" s="373"/>
      <c r="F12" s="373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48" t="s">
        <v>2573</v>
      </c>
    </row>
    <row r="14" spans="1:6" ht="25.5" x14ac:dyDescent="0.2">
      <c r="A14" s="54">
        <v>1</v>
      </c>
      <c r="B14" s="176" t="s">
        <v>2693</v>
      </c>
      <c r="C14" s="24" t="s">
        <v>2574</v>
      </c>
      <c r="D14" s="177" t="s">
        <v>2575</v>
      </c>
      <c r="E14" s="57" t="s">
        <v>2576</v>
      </c>
      <c r="F14" s="178">
        <v>35</v>
      </c>
    </row>
    <row r="15" spans="1:6" x14ac:dyDescent="0.2">
      <c r="A15" s="287" t="s">
        <v>2577</v>
      </c>
      <c r="B15" s="287"/>
      <c r="C15" s="287"/>
      <c r="D15" s="287"/>
      <c r="E15" s="287"/>
      <c r="F15" s="287"/>
    </row>
    <row r="16" spans="1:6" x14ac:dyDescent="0.2">
      <c r="A16" s="58" t="s">
        <v>2578</v>
      </c>
    </row>
    <row r="17" spans="1:6" x14ac:dyDescent="0.2">
      <c r="A17" s="24">
        <v>1</v>
      </c>
      <c r="B17" s="289" t="s">
        <v>2579</v>
      </c>
      <c r="C17" s="289"/>
      <c r="D17" s="289"/>
      <c r="E17" s="308"/>
      <c r="F17" s="179" t="s">
        <v>2580</v>
      </c>
    </row>
    <row r="18" spans="1:6" x14ac:dyDescent="0.2">
      <c r="A18" s="24">
        <v>2</v>
      </c>
      <c r="B18" s="308" t="s">
        <v>2581</v>
      </c>
      <c r="C18" s="309"/>
      <c r="D18" s="309"/>
      <c r="E18" s="309"/>
      <c r="F18" s="179" t="s">
        <v>2692</v>
      </c>
    </row>
    <row r="19" spans="1:6" x14ac:dyDescent="0.2">
      <c r="A19" s="24">
        <v>3</v>
      </c>
      <c r="B19" s="378" t="s">
        <v>2583</v>
      </c>
      <c r="C19" s="379"/>
      <c r="D19" s="379"/>
      <c r="E19" s="379"/>
      <c r="F19" s="181">
        <v>1133</v>
      </c>
    </row>
    <row r="20" spans="1:6" ht="25.5" x14ac:dyDescent="0.2">
      <c r="A20" s="24">
        <v>4</v>
      </c>
      <c r="B20" s="308" t="s">
        <v>2584</v>
      </c>
      <c r="C20" s="309"/>
      <c r="D20" s="309"/>
      <c r="E20" s="309"/>
      <c r="F20" s="182" t="str">
        <f>B14</f>
        <v>Auxiliar Manutenção Predial</v>
      </c>
    </row>
    <row r="21" spans="1:6" ht="13.5" thickBot="1" x14ac:dyDescent="0.25">
      <c r="A21" s="24">
        <v>5</v>
      </c>
      <c r="B21" s="308" t="s">
        <v>2585</v>
      </c>
      <c r="C21" s="309"/>
      <c r="D21" s="309"/>
      <c r="E21" s="310"/>
      <c r="F21" s="432">
        <v>43952</v>
      </c>
    </row>
    <row r="22" spans="1:6" ht="13.5" thickBot="1" x14ac:dyDescent="0.25">
      <c r="A22" s="369" t="s">
        <v>2586</v>
      </c>
      <c r="B22" s="370"/>
      <c r="C22" s="370"/>
      <c r="D22" s="370"/>
      <c r="E22" s="370"/>
      <c r="F22" s="371"/>
    </row>
    <row r="23" spans="1:6" x14ac:dyDescent="0.2">
      <c r="A23" s="59">
        <v>1</v>
      </c>
      <c r="B23" s="367" t="s">
        <v>2587</v>
      </c>
      <c r="C23" s="368"/>
      <c r="D23" s="368"/>
      <c r="E23" s="368"/>
      <c r="F23" s="149" t="s">
        <v>2588</v>
      </c>
    </row>
    <row r="24" spans="1:6" x14ac:dyDescent="0.2">
      <c r="A24" s="24" t="s">
        <v>2557</v>
      </c>
      <c r="B24" s="308" t="s">
        <v>2589</v>
      </c>
      <c r="C24" s="309"/>
      <c r="D24" s="309"/>
      <c r="E24" s="309"/>
      <c r="F24" s="183">
        <f>F19</f>
        <v>1133</v>
      </c>
    </row>
    <row r="25" spans="1:6" x14ac:dyDescent="0.2">
      <c r="A25" s="24" t="s">
        <v>2559</v>
      </c>
      <c r="B25" s="308" t="s">
        <v>2689</v>
      </c>
      <c r="C25" s="309"/>
      <c r="D25" s="309"/>
      <c r="E25" s="309"/>
      <c r="F25" s="183">
        <f>F24*0.3</f>
        <v>339.9</v>
      </c>
    </row>
    <row r="26" spans="1:6" x14ac:dyDescent="0.2">
      <c r="A26" s="24" t="s">
        <v>2562</v>
      </c>
      <c r="B26" s="308" t="s">
        <v>2690</v>
      </c>
      <c r="C26" s="309"/>
      <c r="D26" s="309"/>
      <c r="E26" s="309"/>
      <c r="F26" s="183">
        <v>0</v>
      </c>
    </row>
    <row r="27" spans="1:6" x14ac:dyDescent="0.2">
      <c r="A27" s="24" t="s">
        <v>2564</v>
      </c>
      <c r="B27" s="308" t="s">
        <v>2592</v>
      </c>
      <c r="C27" s="309"/>
      <c r="D27" s="309"/>
      <c r="E27" s="309"/>
      <c r="F27" s="183">
        <v>0</v>
      </c>
    </row>
    <row r="28" spans="1:6" x14ac:dyDescent="0.2">
      <c r="A28" s="24" t="s">
        <v>2593</v>
      </c>
      <c r="B28" s="308" t="s">
        <v>2594</v>
      </c>
      <c r="C28" s="309"/>
      <c r="D28" s="309"/>
      <c r="E28" s="309"/>
      <c r="F28" s="183">
        <v>0</v>
      </c>
    </row>
    <row r="29" spans="1:6" x14ac:dyDescent="0.2">
      <c r="A29" s="24" t="s">
        <v>2595</v>
      </c>
      <c r="B29" s="308" t="s">
        <v>2596</v>
      </c>
      <c r="C29" s="309"/>
      <c r="D29" s="309"/>
      <c r="E29" s="309"/>
      <c r="F29" s="183">
        <v>0</v>
      </c>
    </row>
    <row r="30" spans="1:6" x14ac:dyDescent="0.2">
      <c r="A30" s="35" t="s">
        <v>2597</v>
      </c>
      <c r="B30" s="308" t="s">
        <v>2598</v>
      </c>
      <c r="C30" s="309"/>
      <c r="D30" s="309"/>
      <c r="E30" s="309"/>
      <c r="F30" s="183">
        <v>0</v>
      </c>
    </row>
    <row r="31" spans="1:6" ht="13.5" thickBot="1" x14ac:dyDescent="0.25">
      <c r="A31" s="360" t="s">
        <v>2599</v>
      </c>
      <c r="B31" s="361"/>
      <c r="C31" s="362"/>
      <c r="D31" s="362"/>
      <c r="E31" s="363"/>
      <c r="F31" s="158">
        <f>SUM(F24:F30)</f>
        <v>1472.9</v>
      </c>
    </row>
    <row r="32" spans="1:6" ht="13.5" thickBot="1" x14ac:dyDescent="0.25">
      <c r="A32" s="364" t="s">
        <v>2600</v>
      </c>
      <c r="B32" s="365"/>
      <c r="C32" s="365"/>
      <c r="D32" s="365"/>
      <c r="E32" s="365"/>
      <c r="F32" s="366"/>
    </row>
    <row r="33" spans="1:6" x14ac:dyDescent="0.2">
      <c r="A33" s="61" t="s">
        <v>2601</v>
      </c>
      <c r="B33" s="367" t="s">
        <v>2602</v>
      </c>
      <c r="C33" s="368"/>
      <c r="D33" s="368"/>
      <c r="E33" s="368"/>
      <c r="F33" s="149" t="s">
        <v>2588</v>
      </c>
    </row>
    <row r="34" spans="1:6" x14ac:dyDescent="0.2">
      <c r="A34" s="24" t="s">
        <v>2557</v>
      </c>
      <c r="B34" s="316" t="s">
        <v>2603</v>
      </c>
      <c r="C34" s="317"/>
      <c r="D34" s="318"/>
      <c r="E34" s="184">
        <v>8.3299999999999999E-2</v>
      </c>
      <c r="F34" s="183">
        <f>E34*F31</f>
        <v>122.69257</v>
      </c>
    </row>
    <row r="35" spans="1:6" x14ac:dyDescent="0.2">
      <c r="A35" s="24" t="s">
        <v>2559</v>
      </c>
      <c r="B35" s="316" t="s">
        <v>2604</v>
      </c>
      <c r="C35" s="317"/>
      <c r="D35" s="318"/>
      <c r="E35" s="184">
        <v>0.1111</v>
      </c>
      <c r="F35" s="183">
        <f>E35*F31</f>
        <v>163.63919000000001</v>
      </c>
    </row>
    <row r="36" spans="1:6" x14ac:dyDescent="0.2">
      <c r="A36" s="324" t="s">
        <v>2605</v>
      </c>
      <c r="B36" s="325"/>
      <c r="C36" s="325"/>
      <c r="D36" s="326"/>
      <c r="E36" s="189">
        <f>SUM(E34:E35)</f>
        <v>0.19440000000000002</v>
      </c>
      <c r="F36" s="164">
        <f>SUM(F34:F35)</f>
        <v>286.33176000000003</v>
      </c>
    </row>
    <row r="37" spans="1:6" x14ac:dyDescent="0.2">
      <c r="A37" s="62" t="s">
        <v>2606</v>
      </c>
      <c r="B37" s="357" t="s">
        <v>2607</v>
      </c>
      <c r="C37" s="358"/>
      <c r="D37" s="359"/>
      <c r="E37" s="62" t="s">
        <v>2608</v>
      </c>
      <c r="F37" s="150" t="s">
        <v>2588</v>
      </c>
    </row>
    <row r="38" spans="1:6" x14ac:dyDescent="0.2">
      <c r="A38" s="41" t="s">
        <v>2557</v>
      </c>
      <c r="B38" s="348" t="s">
        <v>2609</v>
      </c>
      <c r="C38" s="349"/>
      <c r="D38" s="350"/>
      <c r="E38" s="185">
        <f>TOTAL!J2</f>
        <v>0</v>
      </c>
      <c r="F38" s="160">
        <f>E38*$F$31</f>
        <v>0</v>
      </c>
    </row>
    <row r="39" spans="1:6" x14ac:dyDescent="0.2">
      <c r="A39" s="41" t="s">
        <v>2559</v>
      </c>
      <c r="B39" s="348" t="s">
        <v>2610</v>
      </c>
      <c r="C39" s="349"/>
      <c r="D39" s="350"/>
      <c r="E39" s="185">
        <v>1.4999999999999999E-2</v>
      </c>
      <c r="F39" s="160">
        <f>E39*($F$31+$F$36)</f>
        <v>26.388476400000002</v>
      </c>
    </row>
    <row r="40" spans="1:6" x14ac:dyDescent="0.2">
      <c r="A40" s="41" t="s">
        <v>2562</v>
      </c>
      <c r="B40" s="348" t="s">
        <v>2611</v>
      </c>
      <c r="C40" s="349"/>
      <c r="D40" s="350"/>
      <c r="E40" s="185">
        <v>0.01</v>
      </c>
      <c r="F40" s="160">
        <f t="shared" ref="F40:F45" si="0">E40*($F$31+$F$36)</f>
        <v>17.592317600000001</v>
      </c>
    </row>
    <row r="41" spans="1:6" x14ac:dyDescent="0.2">
      <c r="A41" s="41" t="s">
        <v>2564</v>
      </c>
      <c r="B41" s="348" t="s">
        <v>2612</v>
      </c>
      <c r="C41" s="349"/>
      <c r="D41" s="350"/>
      <c r="E41" s="185">
        <v>2E-3</v>
      </c>
      <c r="F41" s="160">
        <f t="shared" si="0"/>
        <v>3.5184635200000005</v>
      </c>
    </row>
    <row r="42" spans="1:6" x14ac:dyDescent="0.2">
      <c r="A42" s="41" t="s">
        <v>2593</v>
      </c>
      <c r="B42" s="348" t="s">
        <v>2613</v>
      </c>
      <c r="C42" s="349"/>
      <c r="D42" s="350"/>
      <c r="E42" s="185">
        <v>2.5000000000000001E-2</v>
      </c>
      <c r="F42" s="160">
        <f t="shared" si="0"/>
        <v>43.980794000000003</v>
      </c>
    </row>
    <row r="43" spans="1:6" x14ac:dyDescent="0.2">
      <c r="A43" s="28" t="s">
        <v>2595</v>
      </c>
      <c r="B43" s="351" t="s">
        <v>2614</v>
      </c>
      <c r="C43" s="352"/>
      <c r="D43" s="353"/>
      <c r="E43" s="185">
        <v>0.08</v>
      </c>
      <c r="F43" s="160">
        <f t="shared" si="0"/>
        <v>140.73854080000001</v>
      </c>
    </row>
    <row r="44" spans="1:6" x14ac:dyDescent="0.2">
      <c r="A44" s="41" t="s">
        <v>2597</v>
      </c>
      <c r="B44" s="348" t="s">
        <v>2761</v>
      </c>
      <c r="C44" s="349"/>
      <c r="D44" s="350"/>
      <c r="E44" s="185">
        <f>3%*0.926</f>
        <v>2.7779999999999999E-2</v>
      </c>
      <c r="F44" s="160">
        <f t="shared" si="0"/>
        <v>48.8714582928</v>
      </c>
    </row>
    <row r="45" spans="1:6" x14ac:dyDescent="0.2">
      <c r="A45" s="41" t="s">
        <v>1983</v>
      </c>
      <c r="B45" s="348" t="s">
        <v>2615</v>
      </c>
      <c r="C45" s="349"/>
      <c r="D45" s="350"/>
      <c r="E45" s="185">
        <v>6.0000000000000001E-3</v>
      </c>
      <c r="F45" s="160">
        <f t="shared" si="0"/>
        <v>10.555390560000001</v>
      </c>
    </row>
    <row r="46" spans="1:6" x14ac:dyDescent="0.2">
      <c r="A46" s="354" t="s">
        <v>2044</v>
      </c>
      <c r="B46" s="355"/>
      <c r="C46" s="355"/>
      <c r="D46" s="356"/>
      <c r="E46" s="63">
        <f>SUM(E38:E45)</f>
        <v>0.16578000000000001</v>
      </c>
      <c r="F46" s="161">
        <f>SUM(F38:F45)</f>
        <v>291.64544117280002</v>
      </c>
    </row>
    <row r="47" spans="1:6" x14ac:dyDescent="0.2">
      <c r="A47" s="64" t="s">
        <v>2616</v>
      </c>
      <c r="B47" s="337" t="s">
        <v>2617</v>
      </c>
      <c r="C47" s="317"/>
      <c r="D47" s="317"/>
      <c r="E47" s="318"/>
      <c r="F47" s="151" t="s">
        <v>2588</v>
      </c>
    </row>
    <row r="48" spans="1:6" x14ac:dyDescent="0.2">
      <c r="A48" s="24" t="s">
        <v>2557</v>
      </c>
      <c r="B48" s="316" t="s">
        <v>2618</v>
      </c>
      <c r="C48" s="317"/>
      <c r="D48" s="346" t="s">
        <v>2739</v>
      </c>
      <c r="E48" s="347"/>
      <c r="F48" s="183">
        <f>(2*5.5*22)</f>
        <v>242</v>
      </c>
    </row>
    <row r="49" spans="1:6" x14ac:dyDescent="0.2">
      <c r="A49" s="24" t="s">
        <v>2559</v>
      </c>
      <c r="B49" s="308" t="s">
        <v>2741</v>
      </c>
      <c r="C49" s="309"/>
      <c r="D49" s="309"/>
      <c r="E49" s="310"/>
      <c r="F49" s="183">
        <f>ROUND(22*(16.95*0.91),2)</f>
        <v>339.34</v>
      </c>
    </row>
    <row r="50" spans="1:6" x14ac:dyDescent="0.2">
      <c r="A50" s="24" t="s">
        <v>2562</v>
      </c>
      <c r="B50" s="308" t="s">
        <v>2740</v>
      </c>
      <c r="C50" s="309"/>
      <c r="D50" s="309"/>
      <c r="E50" s="310"/>
      <c r="F50" s="183">
        <f>ROUND(22*3.89,2)</f>
        <v>85.58</v>
      </c>
    </row>
    <row r="51" spans="1:6" x14ac:dyDescent="0.2">
      <c r="A51" s="24" t="s">
        <v>2564</v>
      </c>
      <c r="B51" s="308" t="s">
        <v>2619</v>
      </c>
      <c r="C51" s="309"/>
      <c r="D51" s="309"/>
      <c r="E51" s="310"/>
      <c r="F51" s="183"/>
    </row>
    <row r="52" spans="1:6" x14ac:dyDescent="0.2">
      <c r="A52" s="24" t="s">
        <v>2593</v>
      </c>
      <c r="B52" s="308" t="s">
        <v>2620</v>
      </c>
      <c r="C52" s="309"/>
      <c r="D52" s="309"/>
      <c r="E52" s="310"/>
      <c r="F52" s="183"/>
    </row>
    <row r="53" spans="1:6" x14ac:dyDescent="0.2">
      <c r="A53" s="324" t="s">
        <v>2621</v>
      </c>
      <c r="B53" s="325"/>
      <c r="C53" s="325"/>
      <c r="D53" s="325"/>
      <c r="E53" s="326"/>
      <c r="F53" s="188">
        <f>SUM(F48:F52)</f>
        <v>666.92</v>
      </c>
    </row>
    <row r="54" spans="1:6" x14ac:dyDescent="0.2">
      <c r="A54" s="300" t="s">
        <v>2622</v>
      </c>
      <c r="B54" s="300"/>
      <c r="C54" s="300"/>
      <c r="D54" s="300"/>
      <c r="E54" s="300"/>
      <c r="F54" s="300"/>
    </row>
    <row r="55" spans="1:6" ht="13.5" thickBot="1" x14ac:dyDescent="0.25">
      <c r="A55" s="345" t="s">
        <v>2623</v>
      </c>
      <c r="B55" s="345"/>
      <c r="C55" s="345"/>
      <c r="D55" s="345"/>
      <c r="E55" s="345"/>
      <c r="F55" s="345"/>
    </row>
    <row r="56" spans="1:6" ht="13.5" thickBot="1" x14ac:dyDescent="0.25">
      <c r="A56" s="302" t="s">
        <v>2624</v>
      </c>
      <c r="B56" s="303"/>
      <c r="C56" s="303"/>
      <c r="D56" s="303"/>
      <c r="E56" s="303"/>
      <c r="F56" s="304"/>
    </row>
    <row r="57" spans="1:6" x14ac:dyDescent="0.2">
      <c r="A57" s="60">
        <v>2</v>
      </c>
      <c r="B57" s="320" t="s">
        <v>2625</v>
      </c>
      <c r="C57" s="321"/>
      <c r="D57" s="321"/>
      <c r="E57" s="322"/>
      <c r="F57" s="152" t="s">
        <v>2588</v>
      </c>
    </row>
    <row r="58" spans="1:6" x14ac:dyDescent="0.2">
      <c r="A58" s="64" t="s">
        <v>2601</v>
      </c>
      <c r="B58" s="339" t="s">
        <v>2626</v>
      </c>
      <c r="C58" s="340"/>
      <c r="D58" s="340"/>
      <c r="E58" s="341"/>
      <c r="F58" s="165">
        <f>F36</f>
        <v>286.33176000000003</v>
      </c>
    </row>
    <row r="59" spans="1:6" x14ac:dyDescent="0.2">
      <c r="A59" s="64" t="s">
        <v>2606</v>
      </c>
      <c r="B59" s="339" t="s">
        <v>2627</v>
      </c>
      <c r="C59" s="340"/>
      <c r="D59" s="340"/>
      <c r="E59" s="341"/>
      <c r="F59" s="165">
        <f>F46</f>
        <v>291.64544117280002</v>
      </c>
    </row>
    <row r="60" spans="1:6" x14ac:dyDescent="0.2">
      <c r="A60" s="64" t="s">
        <v>2616</v>
      </c>
      <c r="B60" s="339" t="s">
        <v>2628</v>
      </c>
      <c r="C60" s="340"/>
      <c r="D60" s="340"/>
      <c r="E60" s="341"/>
      <c r="F60" s="165">
        <f>F53</f>
        <v>666.92</v>
      </c>
    </row>
    <row r="61" spans="1:6" ht="13.5" thickBot="1" x14ac:dyDescent="0.25">
      <c r="A61" s="66"/>
      <c r="B61" s="342" t="s">
        <v>2044</v>
      </c>
      <c r="C61" s="343"/>
      <c r="D61" s="343"/>
      <c r="E61" s="344"/>
      <c r="F61" s="166">
        <f>SUM(F58:F60)</f>
        <v>1244.8972011728001</v>
      </c>
    </row>
    <row r="62" spans="1:6" ht="13.5" thickBot="1" x14ac:dyDescent="0.25">
      <c r="A62" s="302" t="s">
        <v>2629</v>
      </c>
      <c r="B62" s="303"/>
      <c r="C62" s="303"/>
      <c r="D62" s="303"/>
      <c r="E62" s="303"/>
      <c r="F62" s="304"/>
    </row>
    <row r="63" spans="1:6" x14ac:dyDescent="0.2">
      <c r="A63" s="65">
        <v>3</v>
      </c>
      <c r="B63" s="305" t="s">
        <v>2630</v>
      </c>
      <c r="C63" s="306"/>
      <c r="D63" s="307"/>
      <c r="E63" s="65" t="s">
        <v>2608</v>
      </c>
      <c r="F63" s="151" t="s">
        <v>2588</v>
      </c>
    </row>
    <row r="64" spans="1:6" x14ac:dyDescent="0.2">
      <c r="A64" s="24" t="s">
        <v>2557</v>
      </c>
      <c r="B64" s="308" t="s">
        <v>2631</v>
      </c>
      <c r="C64" s="309"/>
      <c r="D64" s="310"/>
      <c r="E64" s="186">
        <v>1.8100000000000002E-2</v>
      </c>
      <c r="F64" s="88">
        <f>$F$31*E64</f>
        <v>26.659490000000005</v>
      </c>
    </row>
    <row r="65" spans="1:6" x14ac:dyDescent="0.2">
      <c r="A65" s="24" t="s">
        <v>2559</v>
      </c>
      <c r="B65" s="308" t="s">
        <v>2632</v>
      </c>
      <c r="C65" s="309"/>
      <c r="D65" s="310"/>
      <c r="E65" s="186">
        <v>1.4E-3</v>
      </c>
      <c r="F65" s="88">
        <f>F64*E65</f>
        <v>3.7323286000000004E-2</v>
      </c>
    </row>
    <row r="66" spans="1:6" ht="25.5" customHeight="1" x14ac:dyDescent="0.2">
      <c r="A66" s="24" t="s">
        <v>2562</v>
      </c>
      <c r="B66" s="308" t="s">
        <v>2633</v>
      </c>
      <c r="C66" s="309"/>
      <c r="D66" s="310"/>
      <c r="E66" s="186">
        <v>3.4700000000000002E-2</v>
      </c>
      <c r="F66" s="88">
        <f>E66*$F$31</f>
        <v>51.109630000000003</v>
      </c>
    </row>
    <row r="67" spans="1:6" x14ac:dyDescent="0.2">
      <c r="A67" s="24" t="s">
        <v>2564</v>
      </c>
      <c r="B67" s="308" t="s">
        <v>2634</v>
      </c>
      <c r="C67" s="309"/>
      <c r="D67" s="310"/>
      <c r="E67" s="186">
        <v>1.9E-3</v>
      </c>
      <c r="F67" s="88">
        <f>E67*$F$31</f>
        <v>2.7985100000000003</v>
      </c>
    </row>
    <row r="68" spans="1:6" ht="22.5" customHeight="1" x14ac:dyDescent="0.2">
      <c r="A68" s="24" t="s">
        <v>2593</v>
      </c>
      <c r="B68" s="308" t="s">
        <v>2635</v>
      </c>
      <c r="C68" s="309"/>
      <c r="D68" s="310"/>
      <c r="E68" s="186">
        <v>6.9999999999999999E-4</v>
      </c>
      <c r="F68" s="88">
        <f>E68*$F$31</f>
        <v>1.0310300000000001</v>
      </c>
    </row>
    <row r="69" spans="1:6" ht="27" customHeight="1" x14ac:dyDescent="0.2">
      <c r="A69" s="24" t="s">
        <v>2595</v>
      </c>
      <c r="B69" s="308" t="s">
        <v>2636</v>
      </c>
      <c r="C69" s="309"/>
      <c r="D69" s="310"/>
      <c r="E69" s="186">
        <v>4.4999999999999997E-3</v>
      </c>
      <c r="F69" s="88">
        <f>$F$31*E69</f>
        <v>6.62805</v>
      </c>
    </row>
    <row r="70" spans="1:6" ht="13.5" thickBot="1" x14ac:dyDescent="0.25">
      <c r="A70" s="333" t="s">
        <v>2637</v>
      </c>
      <c r="B70" s="334"/>
      <c r="C70" s="334"/>
      <c r="D70" s="335"/>
      <c r="E70" s="67">
        <f>SUM(E64:E69)</f>
        <v>6.1299999999999993E-2</v>
      </c>
      <c r="F70" s="163">
        <f>SUM(F64:F69)</f>
        <v>88.264033286000014</v>
      </c>
    </row>
    <row r="71" spans="1:6" ht="13.5" thickBot="1" x14ac:dyDescent="0.25">
      <c r="A71" s="302" t="s">
        <v>2638</v>
      </c>
      <c r="B71" s="303"/>
      <c r="C71" s="303"/>
      <c r="D71" s="303"/>
      <c r="E71" s="303"/>
      <c r="F71" s="304"/>
    </row>
    <row r="72" spans="1:6" x14ac:dyDescent="0.2">
      <c r="A72" s="68" t="s">
        <v>2639</v>
      </c>
      <c r="B72" s="336" t="s">
        <v>2640</v>
      </c>
      <c r="C72" s="337"/>
      <c r="D72" s="338"/>
      <c r="E72" s="65" t="s">
        <v>2608</v>
      </c>
      <c r="F72" s="153" t="s">
        <v>2588</v>
      </c>
    </row>
    <row r="73" spans="1:6" x14ac:dyDescent="0.2">
      <c r="A73" s="69" t="s">
        <v>2557</v>
      </c>
      <c r="B73" s="323" t="s">
        <v>2641</v>
      </c>
      <c r="C73" s="309"/>
      <c r="D73" s="310"/>
      <c r="E73" s="187">
        <v>9.0749999999999997E-2</v>
      </c>
      <c r="F73" s="167">
        <f t="shared" ref="F73:F78" si="1">E73*$F$31</f>
        <v>133.66567499999999</v>
      </c>
    </row>
    <row r="74" spans="1:6" x14ac:dyDescent="0.2">
      <c r="A74" s="69" t="s">
        <v>2559</v>
      </c>
      <c r="B74" s="323" t="s">
        <v>2642</v>
      </c>
      <c r="C74" s="309"/>
      <c r="D74" s="310"/>
      <c r="E74" s="187">
        <v>1.6299999999999999E-2</v>
      </c>
      <c r="F74" s="167">
        <f t="shared" si="1"/>
        <v>24.00827</v>
      </c>
    </row>
    <row r="75" spans="1:6" x14ac:dyDescent="0.2">
      <c r="A75" s="69" t="s">
        <v>2562</v>
      </c>
      <c r="B75" s="323" t="s">
        <v>2643</v>
      </c>
      <c r="C75" s="309"/>
      <c r="D75" s="310"/>
      <c r="E75" s="187">
        <v>2.0000000000000001E-4</v>
      </c>
      <c r="F75" s="167">
        <f t="shared" si="1"/>
        <v>0.29458000000000001</v>
      </c>
    </row>
    <row r="76" spans="1:6" ht="29.25" customHeight="1" x14ac:dyDescent="0.2">
      <c r="A76" s="69" t="s">
        <v>2564</v>
      </c>
      <c r="B76" s="323" t="s">
        <v>2644</v>
      </c>
      <c r="C76" s="309"/>
      <c r="D76" s="310"/>
      <c r="E76" s="187">
        <v>3.3E-3</v>
      </c>
      <c r="F76" s="167">
        <f t="shared" si="1"/>
        <v>4.8605700000000001</v>
      </c>
    </row>
    <row r="77" spans="1:6" ht="26.25" customHeight="1" x14ac:dyDescent="0.2">
      <c r="A77" s="69" t="s">
        <v>2593</v>
      </c>
      <c r="B77" s="323" t="s">
        <v>2645</v>
      </c>
      <c r="C77" s="309"/>
      <c r="D77" s="310"/>
      <c r="E77" s="187">
        <v>5.5000000000000003E-4</v>
      </c>
      <c r="F77" s="167">
        <f t="shared" si="1"/>
        <v>0.81009500000000012</v>
      </c>
    </row>
    <row r="78" spans="1:6" ht="27.75" customHeight="1" x14ac:dyDescent="0.2">
      <c r="A78" s="69" t="s">
        <v>2595</v>
      </c>
      <c r="B78" s="323" t="s">
        <v>2646</v>
      </c>
      <c r="C78" s="309"/>
      <c r="D78" s="310"/>
      <c r="E78" s="187">
        <v>0</v>
      </c>
      <c r="F78" s="167">
        <f t="shared" si="1"/>
        <v>0</v>
      </c>
    </row>
    <row r="79" spans="1:6" ht="13.5" thickBot="1" x14ac:dyDescent="0.25">
      <c r="A79" s="324" t="s">
        <v>2637</v>
      </c>
      <c r="B79" s="325"/>
      <c r="C79" s="325"/>
      <c r="D79" s="326"/>
      <c r="E79" s="67">
        <f>SUM(E73:E78)</f>
        <v>0.11109999999999999</v>
      </c>
      <c r="F79" s="168">
        <f>SUM(F73:F78)</f>
        <v>163.63918999999999</v>
      </c>
    </row>
    <row r="80" spans="1:6" ht="13.5" thickBot="1" x14ac:dyDescent="0.25">
      <c r="A80" s="70" t="s">
        <v>2647</v>
      </c>
      <c r="B80" s="327" t="s">
        <v>2648</v>
      </c>
      <c r="C80" s="328"/>
      <c r="D80" s="329"/>
      <c r="E80" s="71" t="s">
        <v>2608</v>
      </c>
      <c r="F80" s="154" t="s">
        <v>2588</v>
      </c>
    </row>
    <row r="81" spans="1:6" x14ac:dyDescent="0.2">
      <c r="A81" s="33" t="s">
        <v>2557</v>
      </c>
      <c r="B81" s="330" t="s">
        <v>2649</v>
      </c>
      <c r="C81" s="331"/>
      <c r="D81" s="332"/>
      <c r="E81" s="72"/>
      <c r="F81" s="169"/>
    </row>
    <row r="82" spans="1:6" x14ac:dyDescent="0.2">
      <c r="A82" s="36"/>
      <c r="B82" s="316" t="s">
        <v>2650</v>
      </c>
      <c r="C82" s="317"/>
      <c r="D82" s="318"/>
      <c r="E82" s="36"/>
      <c r="F82" s="143"/>
    </row>
    <row r="83" spans="1:6" x14ac:dyDescent="0.2">
      <c r="A83" s="73"/>
      <c r="B83" s="74" t="s">
        <v>2044</v>
      </c>
      <c r="C83" s="75"/>
      <c r="D83" s="76"/>
      <c r="E83" s="73"/>
      <c r="F83" s="170"/>
    </row>
    <row r="84" spans="1:6" ht="30" customHeight="1" thickBot="1" x14ac:dyDescent="0.25">
      <c r="A84" s="319" t="s">
        <v>2651</v>
      </c>
      <c r="B84" s="319"/>
      <c r="C84" s="319"/>
      <c r="D84" s="319"/>
      <c r="E84" s="319"/>
      <c r="F84" s="319"/>
    </row>
    <row r="85" spans="1:6" ht="13.5" thickBot="1" x14ac:dyDescent="0.25">
      <c r="A85" s="302" t="s">
        <v>2652</v>
      </c>
      <c r="B85" s="303"/>
      <c r="C85" s="303"/>
      <c r="D85" s="303"/>
      <c r="E85" s="303"/>
      <c r="F85" s="304"/>
    </row>
    <row r="86" spans="1:6" x14ac:dyDescent="0.2">
      <c r="A86" s="60">
        <v>4</v>
      </c>
      <c r="B86" s="320" t="s">
        <v>2653</v>
      </c>
      <c r="C86" s="321"/>
      <c r="D86" s="321"/>
      <c r="E86" s="322"/>
      <c r="F86" s="152" t="s">
        <v>2588</v>
      </c>
    </row>
    <row r="87" spans="1:6" x14ac:dyDescent="0.2">
      <c r="A87" s="24" t="s">
        <v>2639</v>
      </c>
      <c r="B87" s="289" t="s">
        <v>2654</v>
      </c>
      <c r="C87" s="289"/>
      <c r="D87" s="289"/>
      <c r="E87" s="289"/>
      <c r="F87" s="183">
        <f>F79</f>
        <v>163.63918999999999</v>
      </c>
    </row>
    <row r="88" spans="1:6" x14ac:dyDescent="0.2">
      <c r="A88" s="24" t="s">
        <v>2647</v>
      </c>
      <c r="B88" s="308" t="s">
        <v>2655</v>
      </c>
      <c r="C88" s="309"/>
      <c r="D88" s="309"/>
      <c r="E88" s="310"/>
      <c r="F88" s="183">
        <f>F83</f>
        <v>0</v>
      </c>
    </row>
    <row r="89" spans="1:6" ht="13.5" thickBot="1" x14ac:dyDescent="0.25">
      <c r="A89" s="311" t="s">
        <v>2637</v>
      </c>
      <c r="B89" s="311"/>
      <c r="C89" s="311"/>
      <c r="D89" s="311"/>
      <c r="E89" s="311"/>
      <c r="F89" s="171">
        <f>SUM(F87:F88)</f>
        <v>163.63918999999999</v>
      </c>
    </row>
    <row r="90" spans="1:6" ht="13.5" thickBot="1" x14ac:dyDescent="0.25">
      <c r="A90" s="312" t="s">
        <v>2656</v>
      </c>
      <c r="B90" s="313"/>
      <c r="C90" s="313"/>
      <c r="D90" s="313"/>
      <c r="E90" s="313"/>
      <c r="F90" s="314"/>
    </row>
    <row r="91" spans="1:6" x14ac:dyDescent="0.2">
      <c r="A91" s="59">
        <v>5</v>
      </c>
      <c r="B91" s="315" t="s">
        <v>2657</v>
      </c>
      <c r="C91" s="315"/>
      <c r="D91" s="315"/>
      <c r="E91" s="59" t="s">
        <v>2608</v>
      </c>
      <c r="F91" s="152" t="s">
        <v>2588</v>
      </c>
    </row>
    <row r="92" spans="1:6" x14ac:dyDescent="0.2">
      <c r="A92" s="24" t="s">
        <v>2557</v>
      </c>
      <c r="B92" s="289" t="s">
        <v>2658</v>
      </c>
      <c r="C92" s="289"/>
      <c r="D92" s="289"/>
      <c r="E92" s="77"/>
      <c r="F92" s="183">
        <f>'Aux - Insumos Sintético'!H8/(12*96)</f>
        <v>13.918986111111114</v>
      </c>
    </row>
    <row r="93" spans="1:6" x14ac:dyDescent="0.2">
      <c r="A93" s="24" t="s">
        <v>2559</v>
      </c>
      <c r="B93" s="289" t="s">
        <v>2151</v>
      </c>
      <c r="C93" s="289"/>
      <c r="D93" s="289"/>
      <c r="E93" s="77"/>
      <c r="F93" s="183">
        <f>'Aux - Insumos Sintético'!H330/(12*35)</f>
        <v>6.4571027777777781</v>
      </c>
    </row>
    <row r="94" spans="1:6" x14ac:dyDescent="0.2">
      <c r="A94" s="24" t="s">
        <v>2562</v>
      </c>
      <c r="B94" s="289" t="s">
        <v>2696</v>
      </c>
      <c r="C94" s="289"/>
      <c r="D94" s="289"/>
      <c r="E94" s="78"/>
      <c r="F94" s="183"/>
    </row>
    <row r="95" spans="1:6" x14ac:dyDescent="0.2">
      <c r="A95" s="24" t="s">
        <v>2564</v>
      </c>
      <c r="B95" s="289"/>
      <c r="C95" s="289"/>
      <c r="D95" s="289"/>
      <c r="E95" s="78"/>
      <c r="F95" s="183"/>
    </row>
    <row r="96" spans="1:6" x14ac:dyDescent="0.2">
      <c r="A96" s="79" t="s">
        <v>2044</v>
      </c>
      <c r="B96" s="80"/>
      <c r="C96" s="80"/>
      <c r="D96" s="80"/>
      <c r="E96" s="67"/>
      <c r="F96" s="159">
        <f>SUM(F92:F95)</f>
        <v>20.376088888888891</v>
      </c>
    </row>
    <row r="97" spans="1:6" ht="13.5" thickBot="1" x14ac:dyDescent="0.25">
      <c r="A97" s="301" t="s">
        <v>2734</v>
      </c>
      <c r="B97" s="301"/>
      <c r="C97" s="301"/>
      <c r="D97" s="301"/>
      <c r="E97" s="301"/>
      <c r="F97" s="301"/>
    </row>
    <row r="98" spans="1:6" ht="13.5" thickBot="1" x14ac:dyDescent="0.25">
      <c r="A98" s="302" t="s">
        <v>2659</v>
      </c>
      <c r="B98" s="303"/>
      <c r="C98" s="303"/>
      <c r="D98" s="303"/>
      <c r="E98" s="303"/>
      <c r="F98" s="304"/>
    </row>
    <row r="99" spans="1:6" x14ac:dyDescent="0.2">
      <c r="A99" s="59">
        <v>6</v>
      </c>
      <c r="B99" s="315" t="s">
        <v>2660</v>
      </c>
      <c r="C99" s="315"/>
      <c r="D99" s="315"/>
      <c r="E99" s="59" t="s">
        <v>2608</v>
      </c>
      <c r="F99" s="164" t="s">
        <v>2588</v>
      </c>
    </row>
    <row r="100" spans="1:6" x14ac:dyDescent="0.2">
      <c r="A100" s="24" t="s">
        <v>2557</v>
      </c>
      <c r="B100" s="308" t="s">
        <v>2661</v>
      </c>
      <c r="C100" s="309"/>
      <c r="D100" s="310"/>
      <c r="E100" s="206">
        <v>2.0899999999999998E-2</v>
      </c>
      <c r="F100" s="175">
        <f>ROUND(E100*F116,2)</f>
        <v>62.49</v>
      </c>
    </row>
    <row r="101" spans="1:6" x14ac:dyDescent="0.2">
      <c r="A101" s="207" t="s">
        <v>2559</v>
      </c>
      <c r="B101" s="387" t="s">
        <v>2662</v>
      </c>
      <c r="C101" s="388"/>
      <c r="D101" s="389"/>
      <c r="E101" s="208">
        <v>2.1000000000000001E-2</v>
      </c>
      <c r="F101" s="209">
        <f>ROUND((F116+F100)*E101,2)</f>
        <v>64.099999999999994</v>
      </c>
    </row>
    <row r="102" spans="1:6" x14ac:dyDescent="0.2">
      <c r="A102" s="199" t="s">
        <v>2562</v>
      </c>
      <c r="B102" s="391" t="s">
        <v>2663</v>
      </c>
      <c r="C102" s="392"/>
      <c r="D102" s="393"/>
      <c r="E102" s="200">
        <f>SUM(E103:E105)</f>
        <v>0.13219999999999998</v>
      </c>
      <c r="F102" s="201">
        <f>F103+F105</f>
        <v>474.79</v>
      </c>
    </row>
    <row r="103" spans="1:6" ht="34.5" customHeight="1" x14ac:dyDescent="0.2">
      <c r="A103" s="81"/>
      <c r="B103" s="43" t="s">
        <v>2664</v>
      </c>
      <c r="C103" s="383" t="str">
        <f>"PIS "&amp;(PIS*100)&amp;"% + COFINS "&amp;(CONFINS*100)&amp;"% + CPRB "&amp;(CPRB*100)&amp;"%"</f>
        <v>PIS 0,66% + COFINS 3,06% + CPRB 4,5%</v>
      </c>
      <c r="D103" s="384"/>
      <c r="E103" s="186">
        <f>PIS+CONFINS+CPRB</f>
        <v>8.2199999999999995E-2</v>
      </c>
      <c r="F103" s="88">
        <f>ROUND(($F$116+$F$100+$F$101)/(1-$E$102)*E103,2)</f>
        <v>295.22000000000003</v>
      </c>
    </row>
    <row r="104" spans="1:6" ht="24" customHeight="1" x14ac:dyDescent="0.2">
      <c r="A104" s="81"/>
      <c r="B104" s="43" t="s">
        <v>2665</v>
      </c>
      <c r="C104" s="383"/>
      <c r="D104" s="384"/>
      <c r="E104" s="186">
        <v>0</v>
      </c>
      <c r="F104" s="88">
        <f>($F$117+$F$101+$F$102)/(1-$E$103)*E104</f>
        <v>0</v>
      </c>
    </row>
    <row r="105" spans="1:6" x14ac:dyDescent="0.2">
      <c r="A105" s="81"/>
      <c r="B105" s="43" t="s">
        <v>2666</v>
      </c>
      <c r="C105" s="385" t="s">
        <v>2667</v>
      </c>
      <c r="D105" s="386"/>
      <c r="E105" s="186">
        <f>ISS</f>
        <v>0.05</v>
      </c>
      <c r="F105" s="88">
        <f>ROUND(($F$116+$F$100+$F$101)/(1-$E$102)*E105,2)</f>
        <v>179.57</v>
      </c>
    </row>
    <row r="106" spans="1:6" x14ac:dyDescent="0.2">
      <c r="A106" s="297" t="s">
        <v>2663</v>
      </c>
      <c r="B106" s="298"/>
      <c r="C106" s="298"/>
      <c r="D106" s="299"/>
      <c r="E106" s="212"/>
      <c r="F106" s="162">
        <f>F100+F101+F102</f>
        <v>601.38</v>
      </c>
    </row>
    <row r="107" spans="1:6" x14ac:dyDescent="0.2">
      <c r="A107" s="300" t="s">
        <v>2668</v>
      </c>
      <c r="B107" s="300"/>
      <c r="C107" s="300"/>
      <c r="D107" s="300"/>
      <c r="E107" s="300"/>
      <c r="F107" s="300"/>
    </row>
    <row r="108" spans="1:6" x14ac:dyDescent="0.2">
      <c r="A108" s="286" t="s">
        <v>2669</v>
      </c>
      <c r="B108" s="286"/>
      <c r="C108" s="286"/>
      <c r="D108" s="286"/>
      <c r="E108" s="286"/>
      <c r="F108" s="286"/>
    </row>
    <row r="109" spans="1:6" x14ac:dyDescent="0.2">
      <c r="A109" s="287" t="s">
        <v>2670</v>
      </c>
      <c r="B109" s="287"/>
      <c r="C109" s="287"/>
      <c r="D109" s="287"/>
      <c r="E109" s="287"/>
      <c r="F109" s="287"/>
    </row>
    <row r="110" spans="1:6" x14ac:dyDescent="0.2">
      <c r="A110" s="288" t="s">
        <v>2671</v>
      </c>
      <c r="B110" s="288"/>
      <c r="C110" s="288"/>
      <c r="D110" s="288"/>
      <c r="E110" s="288"/>
      <c r="F110" s="202" t="s">
        <v>2672</v>
      </c>
    </row>
    <row r="111" spans="1:6" x14ac:dyDescent="0.2">
      <c r="A111" s="28" t="s">
        <v>2557</v>
      </c>
      <c r="B111" s="382" t="s">
        <v>2673</v>
      </c>
      <c r="C111" s="382"/>
      <c r="D111" s="382"/>
      <c r="E111" s="382"/>
      <c r="F111" s="203">
        <f>F31</f>
        <v>1472.9</v>
      </c>
    </row>
    <row r="112" spans="1:6" x14ac:dyDescent="0.2">
      <c r="A112" s="27" t="s">
        <v>2559</v>
      </c>
      <c r="B112" s="380" t="s">
        <v>2674</v>
      </c>
      <c r="C112" s="380"/>
      <c r="D112" s="380"/>
      <c r="E112" s="380"/>
      <c r="F112" s="204">
        <f>F61</f>
        <v>1244.8972011728001</v>
      </c>
    </row>
    <row r="113" spans="1:6" x14ac:dyDescent="0.2">
      <c r="A113" s="27" t="s">
        <v>2562</v>
      </c>
      <c r="B113" s="380" t="s">
        <v>2675</v>
      </c>
      <c r="C113" s="380"/>
      <c r="D113" s="380"/>
      <c r="E113" s="380"/>
      <c r="F113" s="204">
        <f>F70</f>
        <v>88.264033286000014</v>
      </c>
    </row>
    <row r="114" spans="1:6" x14ac:dyDescent="0.2">
      <c r="A114" s="27" t="s">
        <v>2564</v>
      </c>
      <c r="B114" s="380" t="s">
        <v>2676</v>
      </c>
      <c r="C114" s="380"/>
      <c r="D114" s="380"/>
      <c r="E114" s="380"/>
      <c r="F114" s="204">
        <f>F89</f>
        <v>163.63918999999999</v>
      </c>
    </row>
    <row r="115" spans="1:6" x14ac:dyDescent="0.2">
      <c r="A115" s="27" t="s">
        <v>2593</v>
      </c>
      <c r="B115" s="380" t="s">
        <v>2677</v>
      </c>
      <c r="C115" s="380"/>
      <c r="D115" s="380"/>
      <c r="E115" s="380"/>
      <c r="F115" s="204">
        <f>F96</f>
        <v>20.376088888888891</v>
      </c>
    </row>
    <row r="116" spans="1:6" x14ac:dyDescent="0.2">
      <c r="A116" s="381" t="s">
        <v>2678</v>
      </c>
      <c r="B116" s="381"/>
      <c r="C116" s="381"/>
      <c r="D116" s="381"/>
      <c r="E116" s="381"/>
      <c r="F116" s="205">
        <f>SUM(F111:F115)</f>
        <v>2990.0765133476889</v>
      </c>
    </row>
    <row r="117" spans="1:6" x14ac:dyDescent="0.2">
      <c r="A117" s="27" t="s">
        <v>2593</v>
      </c>
      <c r="B117" s="380" t="s">
        <v>2679</v>
      </c>
      <c r="C117" s="380"/>
      <c r="D117" s="380"/>
      <c r="E117" s="380"/>
      <c r="F117" s="204">
        <f>F106</f>
        <v>601.38</v>
      </c>
    </row>
    <row r="118" spans="1:6" x14ac:dyDescent="0.2">
      <c r="A118" s="285" t="s">
        <v>2680</v>
      </c>
      <c r="B118" s="285"/>
      <c r="C118" s="285"/>
      <c r="D118" s="285"/>
      <c r="E118" s="285"/>
      <c r="F118" s="188">
        <f>ROUND(F117+F116,2)</f>
        <v>3591.46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ilha5">
    <pageSetUpPr fitToPage="1"/>
  </sheetPr>
  <dimension ref="A1:F118"/>
  <sheetViews>
    <sheetView view="pageBreakPreview" topLeftCell="A93" zoomScaleNormal="100" zoomScaleSheetLayoutView="100" workbookViewId="0">
      <selection activeCell="F21" sqref="F21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7" bestFit="1" customWidth="1"/>
    <col min="7" max="16384" width="9.28515625" style="1"/>
  </cols>
  <sheetData>
    <row r="1" spans="1:6" x14ac:dyDescent="0.2">
      <c r="A1" s="287" t="s">
        <v>2553</v>
      </c>
      <c r="B1" s="390"/>
      <c r="C1" s="390"/>
      <c r="D1" s="390"/>
      <c r="E1" s="390"/>
      <c r="F1" s="390"/>
    </row>
    <row r="2" spans="1:6" x14ac:dyDescent="0.2">
      <c r="A2" s="287"/>
      <c r="B2" s="287"/>
      <c r="C2" s="287"/>
      <c r="D2" s="287"/>
      <c r="E2" s="287"/>
      <c r="F2" s="287"/>
    </row>
    <row r="3" spans="1:6" x14ac:dyDescent="0.2">
      <c r="A3" s="287" t="s">
        <v>2554</v>
      </c>
      <c r="B3" s="287"/>
      <c r="C3" s="287"/>
      <c r="D3" s="287"/>
      <c r="E3" s="287"/>
      <c r="F3" s="287"/>
    </row>
    <row r="4" spans="1:6" x14ac:dyDescent="0.2">
      <c r="A4" s="374" t="s">
        <v>2555</v>
      </c>
      <c r="B4" s="374"/>
      <c r="C4" s="374"/>
      <c r="D4" s="374"/>
      <c r="E4" s="374"/>
      <c r="F4" s="374"/>
    </row>
    <row r="5" spans="1:6" x14ac:dyDescent="0.2">
      <c r="A5" s="53"/>
      <c r="B5" s="53"/>
      <c r="C5" s="53"/>
      <c r="D5" s="53"/>
      <c r="E5" s="53"/>
      <c r="F5" s="155"/>
    </row>
    <row r="6" spans="1:6" x14ac:dyDescent="0.2">
      <c r="A6" s="376"/>
      <c r="B6" s="376"/>
      <c r="C6" s="376"/>
      <c r="D6" s="376"/>
      <c r="E6" s="376"/>
      <c r="F6" s="376"/>
    </row>
    <row r="7" spans="1:6" x14ac:dyDescent="0.2">
      <c r="A7" s="377" t="s">
        <v>2556</v>
      </c>
      <c r="B7" s="377"/>
      <c r="C7" s="377"/>
      <c r="D7" s="377"/>
      <c r="E7" s="377"/>
      <c r="F7" s="377"/>
    </row>
    <row r="8" spans="1:6" x14ac:dyDescent="0.2">
      <c r="A8" s="18" t="s">
        <v>2557</v>
      </c>
      <c r="B8" s="372" t="s">
        <v>2558</v>
      </c>
      <c r="C8" s="264"/>
      <c r="D8" s="264"/>
      <c r="E8" s="265"/>
      <c r="F8" s="174">
        <f ca="1">TODAY()</f>
        <v>44208</v>
      </c>
    </row>
    <row r="9" spans="1:6" x14ac:dyDescent="0.2">
      <c r="A9" s="18" t="s">
        <v>2559</v>
      </c>
      <c r="B9" s="372" t="s">
        <v>2560</v>
      </c>
      <c r="C9" s="264"/>
      <c r="D9" s="264"/>
      <c r="E9" s="265"/>
      <c r="F9" s="146" t="s">
        <v>2561</v>
      </c>
    </row>
    <row r="10" spans="1:6" ht="25.5" x14ac:dyDescent="0.2">
      <c r="A10" s="18" t="s">
        <v>2562</v>
      </c>
      <c r="B10" s="372" t="s">
        <v>2563</v>
      </c>
      <c r="C10" s="264"/>
      <c r="D10" s="264"/>
      <c r="E10" s="265"/>
      <c r="F10" s="147" t="s">
        <v>2738</v>
      </c>
    </row>
    <row r="11" spans="1:6" x14ac:dyDescent="0.2">
      <c r="A11" s="18" t="s">
        <v>2564</v>
      </c>
      <c r="B11" s="372" t="s">
        <v>2565</v>
      </c>
      <c r="C11" s="264"/>
      <c r="D11" s="264"/>
      <c r="E11" s="265"/>
      <c r="F11" s="146" t="s">
        <v>2566</v>
      </c>
    </row>
    <row r="12" spans="1:6" x14ac:dyDescent="0.2">
      <c r="A12" s="373" t="s">
        <v>2567</v>
      </c>
      <c r="B12" s="373"/>
      <c r="C12" s="373"/>
      <c r="D12" s="373"/>
      <c r="E12" s="373"/>
      <c r="F12" s="373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48" t="s">
        <v>2573</v>
      </c>
    </row>
    <row r="14" spans="1:6" x14ac:dyDescent="0.2">
      <c r="A14" s="54">
        <v>1</v>
      </c>
      <c r="B14" s="176" t="s">
        <v>2694</v>
      </c>
      <c r="C14" s="24" t="s">
        <v>2574</v>
      </c>
      <c r="D14" s="177" t="s">
        <v>2575</v>
      </c>
      <c r="E14" s="57" t="s">
        <v>2576</v>
      </c>
      <c r="F14" s="178">
        <v>3</v>
      </c>
    </row>
    <row r="15" spans="1:6" x14ac:dyDescent="0.2">
      <c r="A15" s="287" t="s">
        <v>2577</v>
      </c>
      <c r="B15" s="287"/>
      <c r="C15" s="287"/>
      <c r="D15" s="287"/>
      <c r="E15" s="287"/>
      <c r="F15" s="287"/>
    </row>
    <row r="16" spans="1:6" x14ac:dyDescent="0.2">
      <c r="A16" s="58" t="s">
        <v>2578</v>
      </c>
    </row>
    <row r="17" spans="1:6" x14ac:dyDescent="0.2">
      <c r="A17" s="24">
        <v>1</v>
      </c>
      <c r="B17" s="289" t="s">
        <v>2579</v>
      </c>
      <c r="C17" s="289"/>
      <c r="D17" s="289"/>
      <c r="E17" s="308"/>
      <c r="F17" s="179" t="s">
        <v>2580</v>
      </c>
    </row>
    <row r="18" spans="1:6" x14ac:dyDescent="0.2">
      <c r="A18" s="24">
        <v>2</v>
      </c>
      <c r="B18" s="308" t="s">
        <v>2581</v>
      </c>
      <c r="C18" s="309"/>
      <c r="D18" s="309"/>
      <c r="E18" s="309"/>
      <c r="F18" s="179" t="s">
        <v>2695</v>
      </c>
    </row>
    <row r="19" spans="1:6" x14ac:dyDescent="0.2">
      <c r="A19" s="24">
        <v>3</v>
      </c>
      <c r="B19" s="378" t="s">
        <v>2583</v>
      </c>
      <c r="C19" s="379"/>
      <c r="D19" s="379"/>
      <c r="E19" s="379"/>
      <c r="F19" s="181">
        <v>1738</v>
      </c>
    </row>
    <row r="20" spans="1:6" x14ac:dyDescent="0.2">
      <c r="A20" s="24">
        <v>4</v>
      </c>
      <c r="B20" s="308" t="s">
        <v>2584</v>
      </c>
      <c r="C20" s="309"/>
      <c r="D20" s="309"/>
      <c r="E20" s="309"/>
      <c r="F20" s="182" t="str">
        <f>B14</f>
        <v>Bombeiro Hidráulico</v>
      </c>
    </row>
    <row r="21" spans="1:6" ht="13.5" thickBot="1" x14ac:dyDescent="0.25">
      <c r="A21" s="24">
        <v>5</v>
      </c>
      <c r="B21" s="308" t="s">
        <v>2585</v>
      </c>
      <c r="C21" s="309"/>
      <c r="D21" s="309"/>
      <c r="E21" s="310"/>
      <c r="F21" s="432">
        <v>43952</v>
      </c>
    </row>
    <row r="22" spans="1:6" ht="13.5" thickBot="1" x14ac:dyDescent="0.25">
      <c r="A22" s="369" t="s">
        <v>2586</v>
      </c>
      <c r="B22" s="370"/>
      <c r="C22" s="370"/>
      <c r="D22" s="370"/>
      <c r="E22" s="370"/>
      <c r="F22" s="371"/>
    </row>
    <row r="23" spans="1:6" x14ac:dyDescent="0.2">
      <c r="A23" s="59">
        <v>1</v>
      </c>
      <c r="B23" s="367" t="s">
        <v>2587</v>
      </c>
      <c r="C23" s="368"/>
      <c r="D23" s="368"/>
      <c r="E23" s="368"/>
      <c r="F23" s="149" t="s">
        <v>2588</v>
      </c>
    </row>
    <row r="24" spans="1:6" x14ac:dyDescent="0.2">
      <c r="A24" s="24" t="s">
        <v>2557</v>
      </c>
      <c r="B24" s="308" t="s">
        <v>2589</v>
      </c>
      <c r="C24" s="309"/>
      <c r="D24" s="309"/>
      <c r="E24" s="309"/>
      <c r="F24" s="219">
        <f>F19</f>
        <v>1738</v>
      </c>
    </row>
    <row r="25" spans="1:6" x14ac:dyDescent="0.2">
      <c r="A25" s="24" t="s">
        <v>2559</v>
      </c>
      <c r="B25" s="308" t="s">
        <v>2689</v>
      </c>
      <c r="C25" s="309"/>
      <c r="D25" s="309"/>
      <c r="E25" s="309"/>
      <c r="F25" s="183">
        <v>0</v>
      </c>
    </row>
    <row r="26" spans="1:6" x14ac:dyDescent="0.2">
      <c r="A26" s="24" t="s">
        <v>2562</v>
      </c>
      <c r="B26" s="308" t="s">
        <v>2591</v>
      </c>
      <c r="C26" s="309"/>
      <c r="D26" s="309"/>
      <c r="E26" s="309"/>
      <c r="F26" s="183">
        <f>1100*0.4</f>
        <v>440</v>
      </c>
    </row>
    <row r="27" spans="1:6" x14ac:dyDescent="0.2">
      <c r="A27" s="24" t="s">
        <v>2564</v>
      </c>
      <c r="B27" s="308" t="s">
        <v>2592</v>
      </c>
      <c r="C27" s="309"/>
      <c r="D27" s="309"/>
      <c r="E27" s="309"/>
      <c r="F27" s="183">
        <v>0</v>
      </c>
    </row>
    <row r="28" spans="1:6" x14ac:dyDescent="0.2">
      <c r="A28" s="24" t="s">
        <v>2593</v>
      </c>
      <c r="B28" s="308" t="s">
        <v>2594</v>
      </c>
      <c r="C28" s="309"/>
      <c r="D28" s="309"/>
      <c r="E28" s="309"/>
      <c r="F28" s="183">
        <v>0</v>
      </c>
    </row>
    <row r="29" spans="1:6" x14ac:dyDescent="0.2">
      <c r="A29" s="24" t="s">
        <v>2595</v>
      </c>
      <c r="B29" s="308" t="s">
        <v>2596</v>
      </c>
      <c r="C29" s="309"/>
      <c r="D29" s="309"/>
      <c r="E29" s="309"/>
      <c r="F29" s="183">
        <v>0</v>
      </c>
    </row>
    <row r="30" spans="1:6" x14ac:dyDescent="0.2">
      <c r="A30" s="35" t="s">
        <v>2597</v>
      </c>
      <c r="B30" s="308" t="s">
        <v>2598</v>
      </c>
      <c r="C30" s="309"/>
      <c r="D30" s="309"/>
      <c r="E30" s="309"/>
      <c r="F30" s="183">
        <v>0</v>
      </c>
    </row>
    <row r="31" spans="1:6" ht="13.5" thickBot="1" x14ac:dyDescent="0.25">
      <c r="A31" s="360" t="s">
        <v>2599</v>
      </c>
      <c r="B31" s="361"/>
      <c r="C31" s="362"/>
      <c r="D31" s="362"/>
      <c r="E31" s="363"/>
      <c r="F31" s="158">
        <f>SUM(F24:F30)</f>
        <v>2178</v>
      </c>
    </row>
    <row r="32" spans="1:6" ht="13.5" thickBot="1" x14ac:dyDescent="0.25">
      <c r="A32" s="364" t="s">
        <v>2600</v>
      </c>
      <c r="B32" s="365"/>
      <c r="C32" s="365"/>
      <c r="D32" s="365"/>
      <c r="E32" s="365"/>
      <c r="F32" s="366"/>
    </row>
    <row r="33" spans="1:6" x14ac:dyDescent="0.2">
      <c r="A33" s="61" t="s">
        <v>2601</v>
      </c>
      <c r="B33" s="367" t="s">
        <v>2602</v>
      </c>
      <c r="C33" s="368"/>
      <c r="D33" s="368"/>
      <c r="E33" s="368"/>
      <c r="F33" s="149" t="s">
        <v>2588</v>
      </c>
    </row>
    <row r="34" spans="1:6" x14ac:dyDescent="0.2">
      <c r="A34" s="24" t="s">
        <v>2557</v>
      </c>
      <c r="B34" s="316" t="s">
        <v>2603</v>
      </c>
      <c r="C34" s="317"/>
      <c r="D34" s="318"/>
      <c r="E34" s="184">
        <v>8.3299999999999999E-2</v>
      </c>
      <c r="F34" s="183">
        <f>E34*F31</f>
        <v>181.42740000000001</v>
      </c>
    </row>
    <row r="35" spans="1:6" x14ac:dyDescent="0.2">
      <c r="A35" s="24" t="s">
        <v>2559</v>
      </c>
      <c r="B35" s="316" t="s">
        <v>2604</v>
      </c>
      <c r="C35" s="317"/>
      <c r="D35" s="318"/>
      <c r="E35" s="184">
        <v>0.1111</v>
      </c>
      <c r="F35" s="183">
        <f>E35*F31</f>
        <v>241.97580000000002</v>
      </c>
    </row>
    <row r="36" spans="1:6" x14ac:dyDescent="0.2">
      <c r="A36" s="324" t="s">
        <v>2605</v>
      </c>
      <c r="B36" s="325"/>
      <c r="C36" s="325"/>
      <c r="D36" s="326"/>
      <c r="E36" s="189">
        <f>SUM(E34:E35)</f>
        <v>0.19440000000000002</v>
      </c>
      <c r="F36" s="164">
        <f>SUM(F34:F35)</f>
        <v>423.40320000000003</v>
      </c>
    </row>
    <row r="37" spans="1:6" x14ac:dyDescent="0.2">
      <c r="A37" s="62" t="s">
        <v>2606</v>
      </c>
      <c r="B37" s="357" t="s">
        <v>2607</v>
      </c>
      <c r="C37" s="358"/>
      <c r="D37" s="359"/>
      <c r="E37" s="62" t="s">
        <v>2608</v>
      </c>
      <c r="F37" s="150" t="s">
        <v>2588</v>
      </c>
    </row>
    <row r="38" spans="1:6" x14ac:dyDescent="0.2">
      <c r="A38" s="41" t="s">
        <v>2557</v>
      </c>
      <c r="B38" s="348" t="s">
        <v>2609</v>
      </c>
      <c r="C38" s="349"/>
      <c r="D38" s="350"/>
      <c r="E38" s="185">
        <f>TOTAL!J2</f>
        <v>0</v>
      </c>
      <c r="F38" s="160">
        <f>E38*$F$31</f>
        <v>0</v>
      </c>
    </row>
    <row r="39" spans="1:6" x14ac:dyDescent="0.2">
      <c r="A39" s="41" t="s">
        <v>2559</v>
      </c>
      <c r="B39" s="348" t="s">
        <v>2610</v>
      </c>
      <c r="C39" s="349"/>
      <c r="D39" s="350"/>
      <c r="E39" s="185">
        <v>1.4999999999999999E-2</v>
      </c>
      <c r="F39" s="160">
        <f>E39*($F$31+$F$36)</f>
        <v>39.021048</v>
      </c>
    </row>
    <row r="40" spans="1:6" x14ac:dyDescent="0.2">
      <c r="A40" s="41" t="s">
        <v>2562</v>
      </c>
      <c r="B40" s="348" t="s">
        <v>2611</v>
      </c>
      <c r="C40" s="349"/>
      <c r="D40" s="350"/>
      <c r="E40" s="185">
        <v>0.01</v>
      </c>
      <c r="F40" s="160">
        <f t="shared" ref="F40:F45" si="0">E40*($F$31+$F$36)</f>
        <v>26.014032000000004</v>
      </c>
    </row>
    <row r="41" spans="1:6" x14ac:dyDescent="0.2">
      <c r="A41" s="41" t="s">
        <v>2564</v>
      </c>
      <c r="B41" s="348" t="s">
        <v>2612</v>
      </c>
      <c r="C41" s="349"/>
      <c r="D41" s="350"/>
      <c r="E41" s="185">
        <v>2E-3</v>
      </c>
      <c r="F41" s="160">
        <f t="shared" si="0"/>
        <v>5.2028064000000009</v>
      </c>
    </row>
    <row r="42" spans="1:6" x14ac:dyDescent="0.2">
      <c r="A42" s="41" t="s">
        <v>2593</v>
      </c>
      <c r="B42" s="348" t="s">
        <v>2613</v>
      </c>
      <c r="C42" s="349"/>
      <c r="D42" s="350"/>
      <c r="E42" s="185">
        <v>2.5000000000000001E-2</v>
      </c>
      <c r="F42" s="160">
        <f t="shared" si="0"/>
        <v>65.035080000000008</v>
      </c>
    </row>
    <row r="43" spans="1:6" x14ac:dyDescent="0.2">
      <c r="A43" s="28" t="s">
        <v>2595</v>
      </c>
      <c r="B43" s="351" t="s">
        <v>2614</v>
      </c>
      <c r="C43" s="352"/>
      <c r="D43" s="353"/>
      <c r="E43" s="185">
        <v>0.08</v>
      </c>
      <c r="F43" s="160">
        <f t="shared" si="0"/>
        <v>208.11225600000003</v>
      </c>
    </row>
    <row r="44" spans="1:6" x14ac:dyDescent="0.2">
      <c r="A44" s="41" t="s">
        <v>2597</v>
      </c>
      <c r="B44" s="348" t="s">
        <v>2761</v>
      </c>
      <c r="C44" s="349"/>
      <c r="D44" s="350"/>
      <c r="E44" s="185">
        <f>3%*0.926</f>
        <v>2.7779999999999999E-2</v>
      </c>
      <c r="F44" s="160">
        <f t="shared" si="0"/>
        <v>72.266980896000007</v>
      </c>
    </row>
    <row r="45" spans="1:6" x14ac:dyDescent="0.2">
      <c r="A45" s="41" t="s">
        <v>1983</v>
      </c>
      <c r="B45" s="348" t="s">
        <v>2615</v>
      </c>
      <c r="C45" s="349"/>
      <c r="D45" s="350"/>
      <c r="E45" s="185">
        <v>6.0000000000000001E-3</v>
      </c>
      <c r="F45" s="160">
        <f t="shared" si="0"/>
        <v>15.608419200000002</v>
      </c>
    </row>
    <row r="46" spans="1:6" x14ac:dyDescent="0.2">
      <c r="A46" s="354" t="s">
        <v>2044</v>
      </c>
      <c r="B46" s="355"/>
      <c r="C46" s="355"/>
      <c r="D46" s="356"/>
      <c r="E46" s="63">
        <f>SUM(E38:E45)</f>
        <v>0.16578000000000001</v>
      </c>
      <c r="F46" s="161">
        <f>SUM(F38:F45)</f>
        <v>431.26062249600011</v>
      </c>
    </row>
    <row r="47" spans="1:6" x14ac:dyDescent="0.2">
      <c r="A47" s="64" t="s">
        <v>2616</v>
      </c>
      <c r="B47" s="337" t="s">
        <v>2617</v>
      </c>
      <c r="C47" s="317"/>
      <c r="D47" s="317"/>
      <c r="E47" s="318"/>
      <c r="F47" s="151" t="s">
        <v>2588</v>
      </c>
    </row>
    <row r="48" spans="1:6" x14ac:dyDescent="0.2">
      <c r="A48" s="24" t="s">
        <v>2557</v>
      </c>
      <c r="B48" s="316" t="s">
        <v>2618</v>
      </c>
      <c r="C48" s="317"/>
      <c r="D48" s="346" t="s">
        <v>2739</v>
      </c>
      <c r="E48" s="347"/>
      <c r="F48" s="183">
        <f>(2*5.5*22)</f>
        <v>242</v>
      </c>
    </row>
    <row r="49" spans="1:6" x14ac:dyDescent="0.2">
      <c r="A49" s="24" t="s">
        <v>2559</v>
      </c>
      <c r="B49" s="308" t="s">
        <v>2741</v>
      </c>
      <c r="C49" s="309"/>
      <c r="D49" s="309"/>
      <c r="E49" s="310"/>
      <c r="F49" s="183">
        <f>ROUND(22*(16.95*0.91),2)</f>
        <v>339.34</v>
      </c>
    </row>
    <row r="50" spans="1:6" x14ac:dyDescent="0.2">
      <c r="A50" s="24" t="s">
        <v>2562</v>
      </c>
      <c r="B50" s="308" t="s">
        <v>2740</v>
      </c>
      <c r="C50" s="309"/>
      <c r="D50" s="309"/>
      <c r="E50" s="310"/>
      <c r="F50" s="183">
        <f>ROUND(22*3.89,2)</f>
        <v>85.58</v>
      </c>
    </row>
    <row r="51" spans="1:6" x14ac:dyDescent="0.2">
      <c r="A51" s="24" t="s">
        <v>2564</v>
      </c>
      <c r="B51" s="308" t="s">
        <v>2619</v>
      </c>
      <c r="C51" s="309"/>
      <c r="D51" s="309"/>
      <c r="E51" s="310"/>
      <c r="F51" s="183"/>
    </row>
    <row r="52" spans="1:6" x14ac:dyDescent="0.2">
      <c r="A52" s="24" t="s">
        <v>2593</v>
      </c>
      <c r="B52" s="308" t="s">
        <v>2620</v>
      </c>
      <c r="C52" s="309"/>
      <c r="D52" s="309"/>
      <c r="E52" s="310"/>
      <c r="F52" s="183"/>
    </row>
    <row r="53" spans="1:6" x14ac:dyDescent="0.2">
      <c r="A53" s="324" t="s">
        <v>2621</v>
      </c>
      <c r="B53" s="325"/>
      <c r="C53" s="325"/>
      <c r="D53" s="325"/>
      <c r="E53" s="326"/>
      <c r="F53" s="188">
        <f>SUM(F48:F52)</f>
        <v>666.92</v>
      </c>
    </row>
    <row r="54" spans="1:6" x14ac:dyDescent="0.2">
      <c r="A54" s="300" t="s">
        <v>2622</v>
      </c>
      <c r="B54" s="300"/>
      <c r="C54" s="300"/>
      <c r="D54" s="300"/>
      <c r="E54" s="300"/>
      <c r="F54" s="300"/>
    </row>
    <row r="55" spans="1:6" ht="13.5" thickBot="1" x14ac:dyDescent="0.25">
      <c r="A55" s="345" t="s">
        <v>2623</v>
      </c>
      <c r="B55" s="345"/>
      <c r="C55" s="345"/>
      <c r="D55" s="345"/>
      <c r="E55" s="345"/>
      <c r="F55" s="345"/>
    </row>
    <row r="56" spans="1:6" ht="13.5" thickBot="1" x14ac:dyDescent="0.25">
      <c r="A56" s="302" t="s">
        <v>2624</v>
      </c>
      <c r="B56" s="303"/>
      <c r="C56" s="303"/>
      <c r="D56" s="303"/>
      <c r="E56" s="303"/>
      <c r="F56" s="304"/>
    </row>
    <row r="57" spans="1:6" x14ac:dyDescent="0.2">
      <c r="A57" s="60">
        <v>2</v>
      </c>
      <c r="B57" s="320" t="s">
        <v>2625</v>
      </c>
      <c r="C57" s="321"/>
      <c r="D57" s="321"/>
      <c r="E57" s="322"/>
      <c r="F57" s="152" t="s">
        <v>2588</v>
      </c>
    </row>
    <row r="58" spans="1:6" x14ac:dyDescent="0.2">
      <c r="A58" s="64" t="s">
        <v>2601</v>
      </c>
      <c r="B58" s="339" t="s">
        <v>2626</v>
      </c>
      <c r="C58" s="340"/>
      <c r="D58" s="340"/>
      <c r="E58" s="341"/>
      <c r="F58" s="165">
        <f>F36</f>
        <v>423.40320000000003</v>
      </c>
    </row>
    <row r="59" spans="1:6" x14ac:dyDescent="0.2">
      <c r="A59" s="64" t="s">
        <v>2606</v>
      </c>
      <c r="B59" s="339" t="s">
        <v>2627</v>
      </c>
      <c r="C59" s="340"/>
      <c r="D59" s="340"/>
      <c r="E59" s="341"/>
      <c r="F59" s="165">
        <f>F46</f>
        <v>431.26062249600011</v>
      </c>
    </row>
    <row r="60" spans="1:6" x14ac:dyDescent="0.2">
      <c r="A60" s="64" t="s">
        <v>2616</v>
      </c>
      <c r="B60" s="339" t="s">
        <v>2628</v>
      </c>
      <c r="C60" s="340"/>
      <c r="D60" s="340"/>
      <c r="E60" s="341"/>
      <c r="F60" s="165">
        <f>F53</f>
        <v>666.92</v>
      </c>
    </row>
    <row r="61" spans="1:6" ht="13.5" thickBot="1" x14ac:dyDescent="0.25">
      <c r="A61" s="66"/>
      <c r="B61" s="342" t="s">
        <v>2044</v>
      </c>
      <c r="C61" s="343"/>
      <c r="D61" s="343"/>
      <c r="E61" s="344"/>
      <c r="F61" s="166">
        <f>SUM(F58:F60)</f>
        <v>1521.5838224960003</v>
      </c>
    </row>
    <row r="62" spans="1:6" ht="13.5" thickBot="1" x14ac:dyDescent="0.25">
      <c r="A62" s="302" t="s">
        <v>2629</v>
      </c>
      <c r="B62" s="303"/>
      <c r="C62" s="303"/>
      <c r="D62" s="303"/>
      <c r="E62" s="303"/>
      <c r="F62" s="304"/>
    </row>
    <row r="63" spans="1:6" x14ac:dyDescent="0.2">
      <c r="A63" s="65">
        <v>3</v>
      </c>
      <c r="B63" s="305" t="s">
        <v>2630</v>
      </c>
      <c r="C63" s="306"/>
      <c r="D63" s="307"/>
      <c r="E63" s="65" t="s">
        <v>2608</v>
      </c>
      <c r="F63" s="151" t="s">
        <v>2588</v>
      </c>
    </row>
    <row r="64" spans="1:6" x14ac:dyDescent="0.2">
      <c r="A64" s="24" t="s">
        <v>2557</v>
      </c>
      <c r="B64" s="308" t="s">
        <v>2631</v>
      </c>
      <c r="C64" s="309"/>
      <c r="D64" s="310"/>
      <c r="E64" s="186">
        <v>1.8100000000000002E-2</v>
      </c>
      <c r="F64" s="88">
        <f>$F$31*E64</f>
        <v>39.421800000000005</v>
      </c>
    </row>
    <row r="65" spans="1:6" x14ac:dyDescent="0.2">
      <c r="A65" s="24" t="s">
        <v>2559</v>
      </c>
      <c r="B65" s="308" t="s">
        <v>2632</v>
      </c>
      <c r="C65" s="309"/>
      <c r="D65" s="310"/>
      <c r="E65" s="186">
        <v>1.4E-3</v>
      </c>
      <c r="F65" s="88">
        <f>F64*E65</f>
        <v>5.5190520000000007E-2</v>
      </c>
    </row>
    <row r="66" spans="1:6" ht="25.5" customHeight="1" x14ac:dyDescent="0.2">
      <c r="A66" s="24" t="s">
        <v>2562</v>
      </c>
      <c r="B66" s="308" t="s">
        <v>2633</v>
      </c>
      <c r="C66" s="309"/>
      <c r="D66" s="310"/>
      <c r="E66" s="186">
        <v>3.4700000000000002E-2</v>
      </c>
      <c r="F66" s="88">
        <f>E66*$F$31</f>
        <v>75.576599999999999</v>
      </c>
    </row>
    <row r="67" spans="1:6" x14ac:dyDescent="0.2">
      <c r="A67" s="24" t="s">
        <v>2564</v>
      </c>
      <c r="B67" s="308" t="s">
        <v>2634</v>
      </c>
      <c r="C67" s="309"/>
      <c r="D67" s="310"/>
      <c r="E67" s="186">
        <v>1.9E-3</v>
      </c>
      <c r="F67" s="88">
        <f>E67*$F$31</f>
        <v>4.1382000000000003</v>
      </c>
    </row>
    <row r="68" spans="1:6" ht="22.5" customHeight="1" x14ac:dyDescent="0.2">
      <c r="A68" s="24" t="s">
        <v>2593</v>
      </c>
      <c r="B68" s="308" t="s">
        <v>2635</v>
      </c>
      <c r="C68" s="309"/>
      <c r="D68" s="310"/>
      <c r="E68" s="186">
        <v>6.9999999999999999E-4</v>
      </c>
      <c r="F68" s="88">
        <f>E68*$F$31</f>
        <v>1.5246</v>
      </c>
    </row>
    <row r="69" spans="1:6" ht="27" customHeight="1" x14ac:dyDescent="0.2">
      <c r="A69" s="24" t="s">
        <v>2595</v>
      </c>
      <c r="B69" s="308" t="s">
        <v>2636</v>
      </c>
      <c r="C69" s="309"/>
      <c r="D69" s="310"/>
      <c r="E69" s="186">
        <v>4.4999999999999997E-3</v>
      </c>
      <c r="F69" s="88">
        <f>$F$31*E69</f>
        <v>9.8009999999999984</v>
      </c>
    </row>
    <row r="70" spans="1:6" ht="13.5" thickBot="1" x14ac:dyDescent="0.25">
      <c r="A70" s="333" t="s">
        <v>2637</v>
      </c>
      <c r="B70" s="334"/>
      <c r="C70" s="334"/>
      <c r="D70" s="335"/>
      <c r="E70" s="67">
        <f>SUM(E64:E69)</f>
        <v>6.1299999999999993E-2</v>
      </c>
      <c r="F70" s="163">
        <f>SUM(F64:F69)</f>
        <v>130.51739051999999</v>
      </c>
    </row>
    <row r="71" spans="1:6" ht="13.5" thickBot="1" x14ac:dyDescent="0.25">
      <c r="A71" s="302" t="s">
        <v>2638</v>
      </c>
      <c r="B71" s="303"/>
      <c r="C71" s="303"/>
      <c r="D71" s="303"/>
      <c r="E71" s="303"/>
      <c r="F71" s="304"/>
    </row>
    <row r="72" spans="1:6" x14ac:dyDescent="0.2">
      <c r="A72" s="68" t="s">
        <v>2639</v>
      </c>
      <c r="B72" s="336" t="s">
        <v>2640</v>
      </c>
      <c r="C72" s="337"/>
      <c r="D72" s="338"/>
      <c r="E72" s="65" t="s">
        <v>2608</v>
      </c>
      <c r="F72" s="153" t="s">
        <v>2588</v>
      </c>
    </row>
    <row r="73" spans="1:6" x14ac:dyDescent="0.2">
      <c r="A73" s="69" t="s">
        <v>2557</v>
      </c>
      <c r="B73" s="323" t="s">
        <v>2641</v>
      </c>
      <c r="C73" s="309"/>
      <c r="D73" s="310"/>
      <c r="E73" s="187">
        <v>9.0749999999999997E-2</v>
      </c>
      <c r="F73" s="167">
        <f t="shared" ref="F73:F78" si="1">E73*$F$31</f>
        <v>197.65350000000001</v>
      </c>
    </row>
    <row r="74" spans="1:6" x14ac:dyDescent="0.2">
      <c r="A74" s="69" t="s">
        <v>2559</v>
      </c>
      <c r="B74" s="323" t="s">
        <v>2642</v>
      </c>
      <c r="C74" s="309"/>
      <c r="D74" s="310"/>
      <c r="E74" s="187">
        <v>1.6299999999999999E-2</v>
      </c>
      <c r="F74" s="167">
        <f t="shared" si="1"/>
        <v>35.501399999999997</v>
      </c>
    </row>
    <row r="75" spans="1:6" x14ac:dyDescent="0.2">
      <c r="A75" s="69" t="s">
        <v>2562</v>
      </c>
      <c r="B75" s="323" t="s">
        <v>2643</v>
      </c>
      <c r="C75" s="309"/>
      <c r="D75" s="310"/>
      <c r="E75" s="187">
        <v>2.0000000000000001E-4</v>
      </c>
      <c r="F75" s="167">
        <f t="shared" si="1"/>
        <v>0.43560000000000004</v>
      </c>
    </row>
    <row r="76" spans="1:6" ht="29.25" customHeight="1" x14ac:dyDescent="0.2">
      <c r="A76" s="69" t="s">
        <v>2564</v>
      </c>
      <c r="B76" s="323" t="s">
        <v>2644</v>
      </c>
      <c r="C76" s="309"/>
      <c r="D76" s="310"/>
      <c r="E76" s="187">
        <v>3.3E-3</v>
      </c>
      <c r="F76" s="167">
        <f t="shared" si="1"/>
        <v>7.1874000000000002</v>
      </c>
    </row>
    <row r="77" spans="1:6" ht="26.25" customHeight="1" x14ac:dyDescent="0.2">
      <c r="A77" s="69" t="s">
        <v>2593</v>
      </c>
      <c r="B77" s="323" t="s">
        <v>2645</v>
      </c>
      <c r="C77" s="309"/>
      <c r="D77" s="310"/>
      <c r="E77" s="187">
        <v>5.5000000000000003E-4</v>
      </c>
      <c r="F77" s="167">
        <f t="shared" si="1"/>
        <v>1.1979</v>
      </c>
    </row>
    <row r="78" spans="1:6" ht="27.75" customHeight="1" x14ac:dyDescent="0.2">
      <c r="A78" s="69" t="s">
        <v>2595</v>
      </c>
      <c r="B78" s="323" t="s">
        <v>2646</v>
      </c>
      <c r="C78" s="309"/>
      <c r="D78" s="310"/>
      <c r="E78" s="187">
        <v>0</v>
      </c>
      <c r="F78" s="167">
        <f t="shared" si="1"/>
        <v>0</v>
      </c>
    </row>
    <row r="79" spans="1:6" ht="13.5" thickBot="1" x14ac:dyDescent="0.25">
      <c r="A79" s="324" t="s">
        <v>2637</v>
      </c>
      <c r="B79" s="325"/>
      <c r="C79" s="325"/>
      <c r="D79" s="326"/>
      <c r="E79" s="67">
        <f>SUM(E73:E78)</f>
        <v>0.11109999999999999</v>
      </c>
      <c r="F79" s="168">
        <f>SUM(F73:F78)</f>
        <v>241.97579999999999</v>
      </c>
    </row>
    <row r="80" spans="1:6" ht="13.5" thickBot="1" x14ac:dyDescent="0.25">
      <c r="A80" s="70" t="s">
        <v>2647</v>
      </c>
      <c r="B80" s="327" t="s">
        <v>2648</v>
      </c>
      <c r="C80" s="328"/>
      <c r="D80" s="329"/>
      <c r="E80" s="71" t="s">
        <v>2608</v>
      </c>
      <c r="F80" s="154" t="s">
        <v>2588</v>
      </c>
    </row>
    <row r="81" spans="1:6" x14ac:dyDescent="0.2">
      <c r="A81" s="33" t="s">
        <v>2557</v>
      </c>
      <c r="B81" s="330" t="s">
        <v>2649</v>
      </c>
      <c r="C81" s="331"/>
      <c r="D81" s="332"/>
      <c r="E81" s="72"/>
      <c r="F81" s="169"/>
    </row>
    <row r="82" spans="1:6" x14ac:dyDescent="0.2">
      <c r="A82" s="36"/>
      <c r="B82" s="316" t="s">
        <v>2650</v>
      </c>
      <c r="C82" s="317"/>
      <c r="D82" s="318"/>
      <c r="E82" s="36"/>
      <c r="F82" s="143"/>
    </row>
    <row r="83" spans="1:6" x14ac:dyDescent="0.2">
      <c r="A83" s="73"/>
      <c r="B83" s="74" t="s">
        <v>2044</v>
      </c>
      <c r="C83" s="75"/>
      <c r="D83" s="76"/>
      <c r="E83" s="73"/>
      <c r="F83" s="170"/>
    </row>
    <row r="84" spans="1:6" ht="30" customHeight="1" thickBot="1" x14ac:dyDescent="0.25">
      <c r="A84" s="319" t="s">
        <v>2651</v>
      </c>
      <c r="B84" s="319"/>
      <c r="C84" s="319"/>
      <c r="D84" s="319"/>
      <c r="E84" s="319"/>
      <c r="F84" s="319"/>
    </row>
    <row r="85" spans="1:6" ht="13.5" thickBot="1" x14ac:dyDescent="0.25">
      <c r="A85" s="302" t="s">
        <v>2652</v>
      </c>
      <c r="B85" s="303"/>
      <c r="C85" s="303"/>
      <c r="D85" s="303"/>
      <c r="E85" s="303"/>
      <c r="F85" s="304"/>
    </row>
    <row r="86" spans="1:6" x14ac:dyDescent="0.2">
      <c r="A86" s="60">
        <v>4</v>
      </c>
      <c r="B86" s="320" t="s">
        <v>2653</v>
      </c>
      <c r="C86" s="321"/>
      <c r="D86" s="321"/>
      <c r="E86" s="322"/>
      <c r="F86" s="152" t="s">
        <v>2588</v>
      </c>
    </row>
    <row r="87" spans="1:6" x14ac:dyDescent="0.2">
      <c r="A87" s="24" t="s">
        <v>2639</v>
      </c>
      <c r="B87" s="289" t="s">
        <v>2654</v>
      </c>
      <c r="C87" s="289"/>
      <c r="D87" s="289"/>
      <c r="E87" s="289"/>
      <c r="F87" s="183">
        <f>F79</f>
        <v>241.97579999999999</v>
      </c>
    </row>
    <row r="88" spans="1:6" x14ac:dyDescent="0.2">
      <c r="A88" s="24" t="s">
        <v>2647</v>
      </c>
      <c r="B88" s="308" t="s">
        <v>2655</v>
      </c>
      <c r="C88" s="309"/>
      <c r="D88" s="309"/>
      <c r="E88" s="310"/>
      <c r="F88" s="183">
        <f>F83</f>
        <v>0</v>
      </c>
    </row>
    <row r="89" spans="1:6" ht="13.5" thickBot="1" x14ac:dyDescent="0.25">
      <c r="A89" s="311" t="s">
        <v>2637</v>
      </c>
      <c r="B89" s="311"/>
      <c r="C89" s="311"/>
      <c r="D89" s="311"/>
      <c r="E89" s="311"/>
      <c r="F89" s="171">
        <f>SUM(F87:F88)</f>
        <v>241.97579999999999</v>
      </c>
    </row>
    <row r="90" spans="1:6" ht="13.5" thickBot="1" x14ac:dyDescent="0.25">
      <c r="A90" s="312" t="s">
        <v>2656</v>
      </c>
      <c r="B90" s="313"/>
      <c r="C90" s="313"/>
      <c r="D90" s="313"/>
      <c r="E90" s="313"/>
      <c r="F90" s="314"/>
    </row>
    <row r="91" spans="1:6" x14ac:dyDescent="0.2">
      <c r="A91" s="59">
        <v>5</v>
      </c>
      <c r="B91" s="315" t="s">
        <v>2657</v>
      </c>
      <c r="C91" s="315"/>
      <c r="D91" s="315"/>
      <c r="E91" s="59" t="s">
        <v>2608</v>
      </c>
      <c r="F91" s="152" t="s">
        <v>2588</v>
      </c>
    </row>
    <row r="92" spans="1:6" x14ac:dyDescent="0.2">
      <c r="A92" s="24" t="s">
        <v>2557</v>
      </c>
      <c r="B92" s="289" t="s">
        <v>2658</v>
      </c>
      <c r="C92" s="289"/>
      <c r="D92" s="289"/>
      <c r="E92" s="77"/>
      <c r="F92" s="183">
        <f>'Aux - Insumos Sintético'!H8/(12*96)</f>
        <v>13.918986111111114</v>
      </c>
    </row>
    <row r="93" spans="1:6" x14ac:dyDescent="0.2">
      <c r="A93" s="24" t="s">
        <v>2559</v>
      </c>
      <c r="B93" s="289" t="s">
        <v>2151</v>
      </c>
      <c r="C93" s="289"/>
      <c r="D93" s="289"/>
      <c r="E93" s="77"/>
      <c r="F93" s="183">
        <f>'Aux - Insumos Sintético'!H58/(12*11)</f>
        <v>79.931637586487597</v>
      </c>
    </row>
    <row r="94" spans="1:6" x14ac:dyDescent="0.2">
      <c r="A94" s="24" t="s">
        <v>2562</v>
      </c>
      <c r="B94" s="289" t="s">
        <v>2696</v>
      </c>
      <c r="C94" s="289"/>
      <c r="D94" s="289"/>
      <c r="E94" s="78"/>
      <c r="F94" s="183">
        <f>'Aux - Insumos Sintético'!H47/(12*11)</f>
        <v>42.879648896011403</v>
      </c>
    </row>
    <row r="95" spans="1:6" x14ac:dyDescent="0.2">
      <c r="A95" s="24" t="s">
        <v>2564</v>
      </c>
      <c r="B95" s="289"/>
      <c r="C95" s="289"/>
      <c r="D95" s="289"/>
      <c r="E95" s="78"/>
      <c r="F95" s="183"/>
    </row>
    <row r="96" spans="1:6" x14ac:dyDescent="0.2">
      <c r="A96" s="79" t="s">
        <v>2044</v>
      </c>
      <c r="B96" s="80"/>
      <c r="C96" s="80"/>
      <c r="D96" s="80"/>
      <c r="E96" s="67"/>
      <c r="F96" s="159">
        <f>SUM(F92:F95)</f>
        <v>136.7302725936101</v>
      </c>
    </row>
    <row r="97" spans="1:6" ht="13.5" thickBot="1" x14ac:dyDescent="0.25">
      <c r="A97" s="301" t="s">
        <v>2734</v>
      </c>
      <c r="B97" s="301"/>
      <c r="C97" s="301"/>
      <c r="D97" s="301"/>
      <c r="E97" s="301"/>
      <c r="F97" s="301"/>
    </row>
    <row r="98" spans="1:6" ht="13.5" thickBot="1" x14ac:dyDescent="0.25">
      <c r="A98" s="302" t="s">
        <v>2659</v>
      </c>
      <c r="B98" s="303"/>
      <c r="C98" s="303"/>
      <c r="D98" s="303"/>
      <c r="E98" s="303"/>
      <c r="F98" s="304"/>
    </row>
    <row r="99" spans="1:6" x14ac:dyDescent="0.2">
      <c r="A99" s="59">
        <v>6</v>
      </c>
      <c r="B99" s="315" t="s">
        <v>2660</v>
      </c>
      <c r="C99" s="315"/>
      <c r="D99" s="315"/>
      <c r="E99" s="59" t="s">
        <v>2608</v>
      </c>
      <c r="F99" s="164" t="s">
        <v>2588</v>
      </c>
    </row>
    <row r="100" spans="1:6" x14ac:dyDescent="0.2">
      <c r="A100" s="24" t="s">
        <v>2557</v>
      </c>
      <c r="B100" s="308" t="s">
        <v>2661</v>
      </c>
      <c r="C100" s="309"/>
      <c r="D100" s="310"/>
      <c r="E100" s="206">
        <v>2.1000000000000001E-2</v>
      </c>
      <c r="F100" s="175">
        <f>ROUND(E100*F116,2)</f>
        <v>88.38</v>
      </c>
    </row>
    <row r="101" spans="1:6" x14ac:dyDescent="0.2">
      <c r="A101" s="207" t="s">
        <v>2559</v>
      </c>
      <c r="B101" s="387" t="s">
        <v>2662</v>
      </c>
      <c r="C101" s="388"/>
      <c r="D101" s="389"/>
      <c r="E101" s="208">
        <v>2.0500000000000001E-2</v>
      </c>
      <c r="F101" s="209">
        <f>ROUND((F116+F100)*E101,2)</f>
        <v>88.09</v>
      </c>
    </row>
    <row r="102" spans="1:6" x14ac:dyDescent="0.2">
      <c r="A102" s="199" t="s">
        <v>2562</v>
      </c>
      <c r="B102" s="391" t="s">
        <v>2663</v>
      </c>
      <c r="C102" s="392"/>
      <c r="D102" s="393"/>
      <c r="E102" s="200">
        <f>SUM(E103:E105)</f>
        <v>0.13219999999999998</v>
      </c>
      <c r="F102" s="201">
        <f>F103+F105</f>
        <v>668.05</v>
      </c>
    </row>
    <row r="103" spans="1:6" ht="34.5" customHeight="1" x14ac:dyDescent="0.2">
      <c r="A103" s="81"/>
      <c r="B103" s="43" t="s">
        <v>2664</v>
      </c>
      <c r="C103" s="383" t="str">
        <f>"PIS "&amp;(PIS*100)&amp;"% + COFINS "&amp;(CONFINS*100)&amp;"% + CPRB "&amp;(CPRB*100)&amp;"%"</f>
        <v>PIS 0,66% + COFINS 3,06% + CPRB 4,5%</v>
      </c>
      <c r="D103" s="384"/>
      <c r="E103" s="186">
        <f>PIS+CONFINS+CPRB</f>
        <v>8.2199999999999995E-2</v>
      </c>
      <c r="F103" s="88">
        <f>ROUND(($F$116+$F$100+$F$101)/(1-$E$102)*E103,2)</f>
        <v>415.38</v>
      </c>
    </row>
    <row r="104" spans="1:6" ht="24" customHeight="1" x14ac:dyDescent="0.2">
      <c r="A104" s="81"/>
      <c r="B104" s="43" t="s">
        <v>2665</v>
      </c>
      <c r="C104" s="383"/>
      <c r="D104" s="384"/>
      <c r="E104" s="186">
        <v>0</v>
      </c>
      <c r="F104" s="88">
        <f>($F$117+$F$101+$F$102)/(1-$E$103)*E104</f>
        <v>0</v>
      </c>
    </row>
    <row r="105" spans="1:6" x14ac:dyDescent="0.2">
      <c r="A105" s="81"/>
      <c r="B105" s="43" t="s">
        <v>2666</v>
      </c>
      <c r="C105" s="385" t="s">
        <v>2667</v>
      </c>
      <c r="D105" s="386"/>
      <c r="E105" s="186">
        <f>ISS</f>
        <v>0.05</v>
      </c>
      <c r="F105" s="88">
        <f>ROUND(($F$116+$F$100+$F$101)/(1-$E$102)*E105,2)</f>
        <v>252.67</v>
      </c>
    </row>
    <row r="106" spans="1:6" x14ac:dyDescent="0.2">
      <c r="A106" s="297" t="s">
        <v>2663</v>
      </c>
      <c r="B106" s="298"/>
      <c r="C106" s="298"/>
      <c r="D106" s="299"/>
      <c r="E106" s="212"/>
      <c r="F106" s="162">
        <f>F100+F101+F102</f>
        <v>844.52</v>
      </c>
    </row>
    <row r="107" spans="1:6" x14ac:dyDescent="0.2">
      <c r="A107" s="300" t="s">
        <v>2668</v>
      </c>
      <c r="B107" s="300"/>
      <c r="C107" s="300"/>
      <c r="D107" s="300"/>
      <c r="E107" s="300"/>
      <c r="F107" s="300"/>
    </row>
    <row r="108" spans="1:6" x14ac:dyDescent="0.2">
      <c r="A108" s="286" t="s">
        <v>2669</v>
      </c>
      <c r="B108" s="286"/>
      <c r="C108" s="286"/>
      <c r="D108" s="286"/>
      <c r="E108" s="286"/>
      <c r="F108" s="286"/>
    </row>
    <row r="109" spans="1:6" x14ac:dyDescent="0.2">
      <c r="A109" s="287" t="s">
        <v>2670</v>
      </c>
      <c r="B109" s="287"/>
      <c r="C109" s="287"/>
      <c r="D109" s="287"/>
      <c r="E109" s="287"/>
      <c r="F109" s="287"/>
    </row>
    <row r="110" spans="1:6" x14ac:dyDescent="0.2">
      <c r="A110" s="288" t="s">
        <v>2671</v>
      </c>
      <c r="B110" s="288"/>
      <c r="C110" s="288"/>
      <c r="D110" s="288"/>
      <c r="E110" s="288"/>
      <c r="F110" s="202" t="s">
        <v>2672</v>
      </c>
    </row>
    <row r="111" spans="1:6" x14ac:dyDescent="0.2">
      <c r="A111" s="28" t="s">
        <v>2557</v>
      </c>
      <c r="B111" s="382" t="s">
        <v>2673</v>
      </c>
      <c r="C111" s="382"/>
      <c r="D111" s="382"/>
      <c r="E111" s="382"/>
      <c r="F111" s="203">
        <f>F31</f>
        <v>2178</v>
      </c>
    </row>
    <row r="112" spans="1:6" x14ac:dyDescent="0.2">
      <c r="A112" s="27" t="s">
        <v>2559</v>
      </c>
      <c r="B112" s="380" t="s">
        <v>2674</v>
      </c>
      <c r="C112" s="380"/>
      <c r="D112" s="380"/>
      <c r="E112" s="380"/>
      <c r="F112" s="204">
        <f>F61</f>
        <v>1521.5838224960003</v>
      </c>
    </row>
    <row r="113" spans="1:6" x14ac:dyDescent="0.2">
      <c r="A113" s="27" t="s">
        <v>2562</v>
      </c>
      <c r="B113" s="380" t="s">
        <v>2675</v>
      </c>
      <c r="C113" s="380"/>
      <c r="D113" s="380"/>
      <c r="E113" s="380"/>
      <c r="F113" s="204">
        <f>F70</f>
        <v>130.51739051999999</v>
      </c>
    </row>
    <row r="114" spans="1:6" x14ac:dyDescent="0.2">
      <c r="A114" s="27" t="s">
        <v>2564</v>
      </c>
      <c r="B114" s="380" t="s">
        <v>2676</v>
      </c>
      <c r="C114" s="380"/>
      <c r="D114" s="380"/>
      <c r="E114" s="380"/>
      <c r="F114" s="204">
        <f>F89</f>
        <v>241.97579999999999</v>
      </c>
    </row>
    <row r="115" spans="1:6" x14ac:dyDescent="0.2">
      <c r="A115" s="27" t="s">
        <v>2593</v>
      </c>
      <c r="B115" s="380" t="s">
        <v>2677</v>
      </c>
      <c r="C115" s="380"/>
      <c r="D115" s="380"/>
      <c r="E115" s="380"/>
      <c r="F115" s="204">
        <f>F96</f>
        <v>136.7302725936101</v>
      </c>
    </row>
    <row r="116" spans="1:6" x14ac:dyDescent="0.2">
      <c r="A116" s="381" t="s">
        <v>2678</v>
      </c>
      <c r="B116" s="381"/>
      <c r="C116" s="381"/>
      <c r="D116" s="381"/>
      <c r="E116" s="381"/>
      <c r="F116" s="205">
        <f>SUM(F111:F115)</f>
        <v>4208.8072856096105</v>
      </c>
    </row>
    <row r="117" spans="1:6" x14ac:dyDescent="0.2">
      <c r="A117" s="27" t="s">
        <v>2593</v>
      </c>
      <c r="B117" s="380" t="s">
        <v>2679</v>
      </c>
      <c r="C117" s="380"/>
      <c r="D117" s="380"/>
      <c r="E117" s="380"/>
      <c r="F117" s="204">
        <f>F106</f>
        <v>844.52</v>
      </c>
    </row>
    <row r="118" spans="1:6" x14ac:dyDescent="0.2">
      <c r="A118" s="285" t="s">
        <v>2680</v>
      </c>
      <c r="B118" s="285"/>
      <c r="C118" s="285"/>
      <c r="D118" s="285"/>
      <c r="E118" s="285"/>
      <c r="F118" s="188">
        <f>ROUND(F117+F116,2)</f>
        <v>5053.33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6">
    <pageSetUpPr fitToPage="1"/>
  </sheetPr>
  <dimension ref="A1:F118"/>
  <sheetViews>
    <sheetView view="pageBreakPreview" zoomScaleNormal="100" zoomScaleSheetLayoutView="100" workbookViewId="0">
      <selection activeCell="F21" sqref="F21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7" bestFit="1" customWidth="1"/>
    <col min="7" max="16384" width="9.28515625" style="1"/>
  </cols>
  <sheetData>
    <row r="1" spans="1:6" x14ac:dyDescent="0.2">
      <c r="A1" s="374" t="s">
        <v>2553</v>
      </c>
      <c r="B1" s="375"/>
      <c r="C1" s="375"/>
      <c r="D1" s="375"/>
      <c r="E1" s="375"/>
      <c r="F1" s="375"/>
    </row>
    <row r="2" spans="1:6" x14ac:dyDescent="0.2">
      <c r="A2" s="287"/>
      <c r="B2" s="287"/>
      <c r="C2" s="287"/>
      <c r="D2" s="287"/>
      <c r="E2" s="287"/>
      <c r="F2" s="287"/>
    </row>
    <row r="3" spans="1:6" x14ac:dyDescent="0.2">
      <c r="A3" s="287" t="s">
        <v>2554</v>
      </c>
      <c r="B3" s="287"/>
      <c r="C3" s="287"/>
      <c r="D3" s="287"/>
      <c r="E3" s="287"/>
      <c r="F3" s="287"/>
    </row>
    <row r="4" spans="1:6" x14ac:dyDescent="0.2">
      <c r="A4" s="287" t="s">
        <v>2555</v>
      </c>
      <c r="B4" s="287"/>
      <c r="C4" s="287"/>
      <c r="D4" s="287"/>
      <c r="E4" s="287"/>
      <c r="F4" s="287"/>
    </row>
    <row r="5" spans="1:6" x14ac:dyDescent="0.2">
      <c r="A5" s="53"/>
      <c r="B5" s="53"/>
      <c r="C5" s="53"/>
      <c r="D5" s="53"/>
      <c r="E5" s="53"/>
      <c r="F5" s="155"/>
    </row>
    <row r="6" spans="1:6" x14ac:dyDescent="0.2">
      <c r="A6" s="376"/>
      <c r="B6" s="376"/>
      <c r="C6" s="376"/>
      <c r="D6" s="376"/>
      <c r="E6" s="376"/>
      <c r="F6" s="376"/>
    </row>
    <row r="7" spans="1:6" x14ac:dyDescent="0.2">
      <c r="A7" s="377" t="s">
        <v>2556</v>
      </c>
      <c r="B7" s="377"/>
      <c r="C7" s="377"/>
      <c r="D7" s="377"/>
      <c r="E7" s="377"/>
      <c r="F7" s="377"/>
    </row>
    <row r="8" spans="1:6" x14ac:dyDescent="0.2">
      <c r="A8" s="18" t="s">
        <v>2557</v>
      </c>
      <c r="B8" s="372" t="s">
        <v>2558</v>
      </c>
      <c r="C8" s="264"/>
      <c r="D8" s="264"/>
      <c r="E8" s="265"/>
      <c r="F8" s="174">
        <f ca="1">TODAY()</f>
        <v>44208</v>
      </c>
    </row>
    <row r="9" spans="1:6" x14ac:dyDescent="0.2">
      <c r="A9" s="18" t="s">
        <v>2559</v>
      </c>
      <c r="B9" s="372" t="s">
        <v>2560</v>
      </c>
      <c r="C9" s="264"/>
      <c r="D9" s="264"/>
      <c r="E9" s="265"/>
      <c r="F9" s="146" t="s">
        <v>2561</v>
      </c>
    </row>
    <row r="10" spans="1:6" ht="25.5" x14ac:dyDescent="0.2">
      <c r="A10" s="18" t="s">
        <v>2562</v>
      </c>
      <c r="B10" s="372" t="s">
        <v>2563</v>
      </c>
      <c r="C10" s="264"/>
      <c r="D10" s="264"/>
      <c r="E10" s="265"/>
      <c r="F10" s="147" t="s">
        <v>2738</v>
      </c>
    </row>
    <row r="11" spans="1:6" x14ac:dyDescent="0.2">
      <c r="A11" s="18" t="s">
        <v>2564</v>
      </c>
      <c r="B11" s="372" t="s">
        <v>2565</v>
      </c>
      <c r="C11" s="264"/>
      <c r="D11" s="264"/>
      <c r="E11" s="265"/>
      <c r="F11" s="146" t="s">
        <v>2566</v>
      </c>
    </row>
    <row r="12" spans="1:6" x14ac:dyDescent="0.2">
      <c r="A12" s="373" t="s">
        <v>2567</v>
      </c>
      <c r="B12" s="373"/>
      <c r="C12" s="373"/>
      <c r="D12" s="373"/>
      <c r="E12" s="373"/>
      <c r="F12" s="373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48" t="s">
        <v>2573</v>
      </c>
    </row>
    <row r="14" spans="1:6" ht="63.75" x14ac:dyDescent="0.2">
      <c r="A14" s="54">
        <v>1</v>
      </c>
      <c r="B14" s="176" t="s">
        <v>17</v>
      </c>
      <c r="C14" s="24" t="s">
        <v>2574</v>
      </c>
      <c r="D14" s="177" t="s">
        <v>2575</v>
      </c>
      <c r="E14" s="57" t="s">
        <v>2576</v>
      </c>
      <c r="F14" s="178">
        <v>13</v>
      </c>
    </row>
    <row r="15" spans="1:6" x14ac:dyDescent="0.2">
      <c r="A15" s="287" t="s">
        <v>2577</v>
      </c>
      <c r="B15" s="287"/>
      <c r="C15" s="287"/>
      <c r="D15" s="287"/>
      <c r="E15" s="287"/>
      <c r="F15" s="287"/>
    </row>
    <row r="16" spans="1:6" x14ac:dyDescent="0.2">
      <c r="A16" s="58" t="s">
        <v>2578</v>
      </c>
    </row>
    <row r="17" spans="1:6" x14ac:dyDescent="0.2">
      <c r="A17" s="24">
        <v>1</v>
      </c>
      <c r="B17" s="289" t="s">
        <v>2579</v>
      </c>
      <c r="C17" s="289"/>
      <c r="D17" s="289"/>
      <c r="E17" s="308"/>
      <c r="F17" s="179" t="s">
        <v>2580</v>
      </c>
    </row>
    <row r="18" spans="1:6" x14ac:dyDescent="0.2">
      <c r="A18" s="24">
        <v>2</v>
      </c>
      <c r="B18" s="308" t="s">
        <v>2581</v>
      </c>
      <c r="C18" s="309"/>
      <c r="D18" s="309"/>
      <c r="E18" s="309"/>
      <c r="F18" s="179" t="s">
        <v>2697</v>
      </c>
    </row>
    <row r="19" spans="1:6" x14ac:dyDescent="0.2">
      <c r="A19" s="24">
        <v>3</v>
      </c>
      <c r="B19" s="378" t="s">
        <v>2583</v>
      </c>
      <c r="C19" s="379"/>
      <c r="D19" s="379"/>
      <c r="E19" s="379"/>
      <c r="F19" s="181">
        <v>1738</v>
      </c>
    </row>
    <row r="20" spans="1:6" ht="63.75" x14ac:dyDescent="0.2">
      <c r="A20" s="24">
        <v>4</v>
      </c>
      <c r="B20" s="308" t="s">
        <v>2584</v>
      </c>
      <c r="C20" s="309"/>
      <c r="D20" s="309"/>
      <c r="E20" s="309"/>
      <c r="F20" s="182" t="str">
        <f>B14</f>
        <v>Eletricista de manutenção de linhas elétricas, telefônicas e de comunicação de dados</v>
      </c>
    </row>
    <row r="21" spans="1:6" ht="13.5" thickBot="1" x14ac:dyDescent="0.25">
      <c r="A21" s="24">
        <v>5</v>
      </c>
      <c r="B21" s="308" t="s">
        <v>2585</v>
      </c>
      <c r="C21" s="309"/>
      <c r="D21" s="309"/>
      <c r="E21" s="310"/>
      <c r="F21" s="432">
        <v>43952</v>
      </c>
    </row>
    <row r="22" spans="1:6" ht="13.5" thickBot="1" x14ac:dyDescent="0.25">
      <c r="A22" s="369" t="s">
        <v>2586</v>
      </c>
      <c r="B22" s="370"/>
      <c r="C22" s="370"/>
      <c r="D22" s="370"/>
      <c r="E22" s="370"/>
      <c r="F22" s="371"/>
    </row>
    <row r="23" spans="1:6" x14ac:dyDescent="0.2">
      <c r="A23" s="59">
        <v>1</v>
      </c>
      <c r="B23" s="367" t="s">
        <v>2587</v>
      </c>
      <c r="C23" s="368"/>
      <c r="D23" s="368"/>
      <c r="E23" s="368"/>
      <c r="F23" s="149" t="s">
        <v>2588</v>
      </c>
    </row>
    <row r="24" spans="1:6" x14ac:dyDescent="0.2">
      <c r="A24" s="24" t="s">
        <v>2557</v>
      </c>
      <c r="B24" s="308" t="s">
        <v>2589</v>
      </c>
      <c r="C24" s="309"/>
      <c r="D24" s="309"/>
      <c r="E24" s="309"/>
      <c r="F24" s="183">
        <f>F19</f>
        <v>1738</v>
      </c>
    </row>
    <row r="25" spans="1:6" x14ac:dyDescent="0.2">
      <c r="A25" s="24" t="s">
        <v>2559</v>
      </c>
      <c r="B25" s="308" t="s">
        <v>2689</v>
      </c>
      <c r="C25" s="309"/>
      <c r="D25" s="309"/>
      <c r="E25" s="309"/>
      <c r="F25" s="183">
        <f>F24*0.3</f>
        <v>521.4</v>
      </c>
    </row>
    <row r="26" spans="1:6" x14ac:dyDescent="0.2">
      <c r="A26" s="24" t="s">
        <v>2562</v>
      </c>
      <c r="B26" s="308" t="s">
        <v>2591</v>
      </c>
      <c r="C26" s="309"/>
      <c r="D26" s="309"/>
      <c r="E26" s="309"/>
      <c r="F26" s="183">
        <v>0</v>
      </c>
    </row>
    <row r="27" spans="1:6" x14ac:dyDescent="0.2">
      <c r="A27" s="24" t="s">
        <v>2564</v>
      </c>
      <c r="B27" s="308" t="s">
        <v>2592</v>
      </c>
      <c r="C27" s="309"/>
      <c r="D27" s="309"/>
      <c r="E27" s="309"/>
      <c r="F27" s="183">
        <v>0</v>
      </c>
    </row>
    <row r="28" spans="1:6" x14ac:dyDescent="0.2">
      <c r="A28" s="24" t="s">
        <v>2593</v>
      </c>
      <c r="B28" s="308" t="s">
        <v>2594</v>
      </c>
      <c r="C28" s="309"/>
      <c r="D28" s="309"/>
      <c r="E28" s="309"/>
      <c r="F28" s="183">
        <v>0</v>
      </c>
    </row>
    <row r="29" spans="1:6" x14ac:dyDescent="0.2">
      <c r="A29" s="24" t="s">
        <v>2595</v>
      </c>
      <c r="B29" s="308" t="s">
        <v>2596</v>
      </c>
      <c r="C29" s="309"/>
      <c r="D29" s="309"/>
      <c r="E29" s="309"/>
      <c r="F29" s="183">
        <v>0</v>
      </c>
    </row>
    <row r="30" spans="1:6" x14ac:dyDescent="0.2">
      <c r="A30" s="35" t="s">
        <v>2597</v>
      </c>
      <c r="B30" s="308" t="s">
        <v>2598</v>
      </c>
      <c r="C30" s="309"/>
      <c r="D30" s="309"/>
      <c r="E30" s="309"/>
      <c r="F30" s="183">
        <v>0</v>
      </c>
    </row>
    <row r="31" spans="1:6" ht="13.5" thickBot="1" x14ac:dyDescent="0.25">
      <c r="A31" s="360" t="s">
        <v>2599</v>
      </c>
      <c r="B31" s="361"/>
      <c r="C31" s="362"/>
      <c r="D31" s="362"/>
      <c r="E31" s="363"/>
      <c r="F31" s="158">
        <f>SUM(F24:F30)</f>
        <v>2259.4</v>
      </c>
    </row>
    <row r="32" spans="1:6" ht="13.5" thickBot="1" x14ac:dyDescent="0.25">
      <c r="A32" s="364" t="s">
        <v>2600</v>
      </c>
      <c r="B32" s="365"/>
      <c r="C32" s="365"/>
      <c r="D32" s="365"/>
      <c r="E32" s="365"/>
      <c r="F32" s="366"/>
    </row>
    <row r="33" spans="1:6" x14ac:dyDescent="0.2">
      <c r="A33" s="61" t="s">
        <v>2601</v>
      </c>
      <c r="B33" s="367" t="s">
        <v>2602</v>
      </c>
      <c r="C33" s="368"/>
      <c r="D33" s="368"/>
      <c r="E33" s="368"/>
      <c r="F33" s="149" t="s">
        <v>2588</v>
      </c>
    </row>
    <row r="34" spans="1:6" x14ac:dyDescent="0.2">
      <c r="A34" s="24" t="s">
        <v>2557</v>
      </c>
      <c r="B34" s="316" t="s">
        <v>2603</v>
      </c>
      <c r="C34" s="317"/>
      <c r="D34" s="318"/>
      <c r="E34" s="184">
        <v>8.3299999999999999E-2</v>
      </c>
      <c r="F34" s="183">
        <f>E34*F31</f>
        <v>188.20802</v>
      </c>
    </row>
    <row r="35" spans="1:6" x14ac:dyDescent="0.2">
      <c r="A35" s="24" t="s">
        <v>2559</v>
      </c>
      <c r="B35" s="316" t="s">
        <v>2604</v>
      </c>
      <c r="C35" s="317"/>
      <c r="D35" s="318"/>
      <c r="E35" s="184">
        <v>0.1111</v>
      </c>
      <c r="F35" s="183">
        <f>E35*F31</f>
        <v>251.01934000000003</v>
      </c>
    </row>
    <row r="36" spans="1:6" x14ac:dyDescent="0.2">
      <c r="A36" s="324" t="s">
        <v>2605</v>
      </c>
      <c r="B36" s="325"/>
      <c r="C36" s="325"/>
      <c r="D36" s="326"/>
      <c r="E36" s="189">
        <f>SUM(E34:E35)</f>
        <v>0.19440000000000002</v>
      </c>
      <c r="F36" s="164">
        <f>SUM(F34:F35)</f>
        <v>439.22736000000003</v>
      </c>
    </row>
    <row r="37" spans="1:6" x14ac:dyDescent="0.2">
      <c r="A37" s="62" t="s">
        <v>2606</v>
      </c>
      <c r="B37" s="357" t="s">
        <v>2607</v>
      </c>
      <c r="C37" s="358"/>
      <c r="D37" s="359"/>
      <c r="E37" s="62" t="s">
        <v>2608</v>
      </c>
      <c r="F37" s="150" t="s">
        <v>2588</v>
      </c>
    </row>
    <row r="38" spans="1:6" x14ac:dyDescent="0.2">
      <c r="A38" s="41" t="s">
        <v>2557</v>
      </c>
      <c r="B38" s="348" t="s">
        <v>2609</v>
      </c>
      <c r="C38" s="349"/>
      <c r="D38" s="350"/>
      <c r="E38" s="185">
        <f>TOTAL!J2</f>
        <v>0</v>
      </c>
      <c r="F38" s="160">
        <f>E38*$F$31</f>
        <v>0</v>
      </c>
    </row>
    <row r="39" spans="1:6" x14ac:dyDescent="0.2">
      <c r="A39" s="41" t="s">
        <v>2559</v>
      </c>
      <c r="B39" s="348" t="s">
        <v>2610</v>
      </c>
      <c r="C39" s="349"/>
      <c r="D39" s="350"/>
      <c r="E39" s="185">
        <v>1.4999999999999999E-2</v>
      </c>
      <c r="F39" s="160">
        <f>E39*($F$31+$F$36)</f>
        <v>40.479410399999999</v>
      </c>
    </row>
    <row r="40" spans="1:6" x14ac:dyDescent="0.2">
      <c r="A40" s="41" t="s">
        <v>2562</v>
      </c>
      <c r="B40" s="348" t="s">
        <v>2611</v>
      </c>
      <c r="C40" s="349"/>
      <c r="D40" s="350"/>
      <c r="E40" s="185">
        <v>0.01</v>
      </c>
      <c r="F40" s="160">
        <f t="shared" ref="F40:F45" si="0">E40*($F$31+$F$36)</f>
        <v>26.986273600000001</v>
      </c>
    </row>
    <row r="41" spans="1:6" x14ac:dyDescent="0.2">
      <c r="A41" s="41" t="s">
        <v>2564</v>
      </c>
      <c r="B41" s="348" t="s">
        <v>2612</v>
      </c>
      <c r="C41" s="349"/>
      <c r="D41" s="350"/>
      <c r="E41" s="185">
        <v>2E-3</v>
      </c>
      <c r="F41" s="160">
        <f t="shared" si="0"/>
        <v>5.3972547200000003</v>
      </c>
    </row>
    <row r="42" spans="1:6" x14ac:dyDescent="0.2">
      <c r="A42" s="41" t="s">
        <v>2593</v>
      </c>
      <c r="B42" s="348" t="s">
        <v>2613</v>
      </c>
      <c r="C42" s="349"/>
      <c r="D42" s="350"/>
      <c r="E42" s="185">
        <v>2.5000000000000001E-2</v>
      </c>
      <c r="F42" s="160">
        <f t="shared" si="0"/>
        <v>67.465683999999996</v>
      </c>
    </row>
    <row r="43" spans="1:6" x14ac:dyDescent="0.2">
      <c r="A43" s="28" t="s">
        <v>2595</v>
      </c>
      <c r="B43" s="351" t="s">
        <v>2614</v>
      </c>
      <c r="C43" s="352"/>
      <c r="D43" s="353"/>
      <c r="E43" s="185">
        <v>0.08</v>
      </c>
      <c r="F43" s="160">
        <f t="shared" si="0"/>
        <v>215.8901888</v>
      </c>
    </row>
    <row r="44" spans="1:6" x14ac:dyDescent="0.2">
      <c r="A44" s="41" t="s">
        <v>2597</v>
      </c>
      <c r="B44" s="348" t="s">
        <v>2761</v>
      </c>
      <c r="C44" s="349"/>
      <c r="D44" s="350"/>
      <c r="E44" s="185">
        <f>3%*0.926</f>
        <v>2.7779999999999999E-2</v>
      </c>
      <c r="F44" s="160">
        <f t="shared" si="0"/>
        <v>74.967868060800001</v>
      </c>
    </row>
    <row r="45" spans="1:6" x14ac:dyDescent="0.2">
      <c r="A45" s="41" t="s">
        <v>1983</v>
      </c>
      <c r="B45" s="348" t="s">
        <v>2615</v>
      </c>
      <c r="C45" s="349"/>
      <c r="D45" s="350"/>
      <c r="E45" s="185">
        <v>6.0000000000000001E-3</v>
      </c>
      <c r="F45" s="160">
        <f t="shared" si="0"/>
        <v>16.191764160000002</v>
      </c>
    </row>
    <row r="46" spans="1:6" x14ac:dyDescent="0.2">
      <c r="A46" s="354" t="s">
        <v>2044</v>
      </c>
      <c r="B46" s="355"/>
      <c r="C46" s="355"/>
      <c r="D46" s="356"/>
      <c r="E46" s="63">
        <f>SUM(E38:E45)</f>
        <v>0.16578000000000001</v>
      </c>
      <c r="F46" s="161">
        <f>SUM(F38:F45)</f>
        <v>447.37844374080004</v>
      </c>
    </row>
    <row r="47" spans="1:6" x14ac:dyDescent="0.2">
      <c r="A47" s="64" t="s">
        <v>2616</v>
      </c>
      <c r="B47" s="337" t="s">
        <v>2617</v>
      </c>
      <c r="C47" s="317"/>
      <c r="D47" s="317"/>
      <c r="E47" s="318"/>
      <c r="F47" s="151" t="s">
        <v>2588</v>
      </c>
    </row>
    <row r="48" spans="1:6" x14ac:dyDescent="0.2">
      <c r="A48" s="24" t="s">
        <v>2557</v>
      </c>
      <c r="B48" s="316" t="s">
        <v>2618</v>
      </c>
      <c r="C48" s="317"/>
      <c r="D48" s="346" t="s">
        <v>2739</v>
      </c>
      <c r="E48" s="347"/>
      <c r="F48" s="183">
        <f>(2*5.5*22)</f>
        <v>242</v>
      </c>
    </row>
    <row r="49" spans="1:6" x14ac:dyDescent="0.2">
      <c r="A49" s="24" t="s">
        <v>2559</v>
      </c>
      <c r="B49" s="308" t="s">
        <v>2741</v>
      </c>
      <c r="C49" s="309"/>
      <c r="D49" s="309"/>
      <c r="E49" s="310"/>
      <c r="F49" s="183">
        <f>ROUND(22*(16.95*0.91),2)</f>
        <v>339.34</v>
      </c>
    </row>
    <row r="50" spans="1:6" x14ac:dyDescent="0.2">
      <c r="A50" s="24" t="s">
        <v>2562</v>
      </c>
      <c r="B50" s="308" t="s">
        <v>2740</v>
      </c>
      <c r="C50" s="309"/>
      <c r="D50" s="309"/>
      <c r="E50" s="310"/>
      <c r="F50" s="183">
        <f>ROUND(22*3.89,2)</f>
        <v>85.58</v>
      </c>
    </row>
    <row r="51" spans="1:6" x14ac:dyDescent="0.2">
      <c r="A51" s="24" t="s">
        <v>2564</v>
      </c>
      <c r="B51" s="308" t="s">
        <v>2619</v>
      </c>
      <c r="C51" s="309"/>
      <c r="D51" s="309"/>
      <c r="E51" s="310"/>
      <c r="F51" s="183"/>
    </row>
    <row r="52" spans="1:6" x14ac:dyDescent="0.2">
      <c r="A52" s="24" t="s">
        <v>2593</v>
      </c>
      <c r="B52" s="308" t="s">
        <v>2620</v>
      </c>
      <c r="C52" s="309"/>
      <c r="D52" s="309"/>
      <c r="E52" s="310"/>
      <c r="F52" s="183"/>
    </row>
    <row r="53" spans="1:6" x14ac:dyDescent="0.2">
      <c r="A53" s="324" t="s">
        <v>2621</v>
      </c>
      <c r="B53" s="325"/>
      <c r="C53" s="325"/>
      <c r="D53" s="325"/>
      <c r="E53" s="326"/>
      <c r="F53" s="188">
        <f>SUM(F48:F52)</f>
        <v>666.92</v>
      </c>
    </row>
    <row r="54" spans="1:6" x14ac:dyDescent="0.2">
      <c r="A54" s="300" t="s">
        <v>2622</v>
      </c>
      <c r="B54" s="300"/>
      <c r="C54" s="300"/>
      <c r="D54" s="300"/>
      <c r="E54" s="300"/>
      <c r="F54" s="300"/>
    </row>
    <row r="55" spans="1:6" ht="13.5" thickBot="1" x14ac:dyDescent="0.25">
      <c r="A55" s="345" t="s">
        <v>2623</v>
      </c>
      <c r="B55" s="345"/>
      <c r="C55" s="345"/>
      <c r="D55" s="345"/>
      <c r="E55" s="345"/>
      <c r="F55" s="345"/>
    </row>
    <row r="56" spans="1:6" ht="13.5" thickBot="1" x14ac:dyDescent="0.25">
      <c r="A56" s="302" t="s">
        <v>2624</v>
      </c>
      <c r="B56" s="303"/>
      <c r="C56" s="303"/>
      <c r="D56" s="303"/>
      <c r="E56" s="303"/>
      <c r="F56" s="304"/>
    </row>
    <row r="57" spans="1:6" x14ac:dyDescent="0.2">
      <c r="A57" s="60">
        <v>2</v>
      </c>
      <c r="B57" s="320" t="s">
        <v>2625</v>
      </c>
      <c r="C57" s="321"/>
      <c r="D57" s="321"/>
      <c r="E57" s="322"/>
      <c r="F57" s="152" t="s">
        <v>2588</v>
      </c>
    </row>
    <row r="58" spans="1:6" x14ac:dyDescent="0.2">
      <c r="A58" s="64" t="s">
        <v>2601</v>
      </c>
      <c r="B58" s="339" t="s">
        <v>2626</v>
      </c>
      <c r="C58" s="340"/>
      <c r="D58" s="340"/>
      <c r="E58" s="341"/>
      <c r="F58" s="165">
        <f>F36</f>
        <v>439.22736000000003</v>
      </c>
    </row>
    <row r="59" spans="1:6" x14ac:dyDescent="0.2">
      <c r="A59" s="64" t="s">
        <v>2606</v>
      </c>
      <c r="B59" s="339" t="s">
        <v>2627</v>
      </c>
      <c r="C59" s="340"/>
      <c r="D59" s="340"/>
      <c r="E59" s="341"/>
      <c r="F59" s="165">
        <f>F46</f>
        <v>447.37844374080004</v>
      </c>
    </row>
    <row r="60" spans="1:6" x14ac:dyDescent="0.2">
      <c r="A60" s="64" t="s">
        <v>2616</v>
      </c>
      <c r="B60" s="339" t="s">
        <v>2628</v>
      </c>
      <c r="C60" s="340"/>
      <c r="D60" s="340"/>
      <c r="E60" s="341"/>
      <c r="F60" s="165">
        <f>F53</f>
        <v>666.92</v>
      </c>
    </row>
    <row r="61" spans="1:6" ht="13.5" thickBot="1" x14ac:dyDescent="0.25">
      <c r="A61" s="66"/>
      <c r="B61" s="342" t="s">
        <v>2044</v>
      </c>
      <c r="C61" s="343"/>
      <c r="D61" s="343"/>
      <c r="E61" s="344"/>
      <c r="F61" s="166">
        <f>SUM(F58:F60)</f>
        <v>1553.5258037408</v>
      </c>
    </row>
    <row r="62" spans="1:6" ht="13.5" thickBot="1" x14ac:dyDescent="0.25">
      <c r="A62" s="302" t="s">
        <v>2629</v>
      </c>
      <c r="B62" s="303"/>
      <c r="C62" s="303"/>
      <c r="D62" s="303"/>
      <c r="E62" s="303"/>
      <c r="F62" s="304"/>
    </row>
    <row r="63" spans="1:6" x14ac:dyDescent="0.2">
      <c r="A63" s="65">
        <v>3</v>
      </c>
      <c r="B63" s="305" t="s">
        <v>2630</v>
      </c>
      <c r="C63" s="306"/>
      <c r="D63" s="307"/>
      <c r="E63" s="65" t="s">
        <v>2608</v>
      </c>
      <c r="F63" s="151" t="s">
        <v>2588</v>
      </c>
    </row>
    <row r="64" spans="1:6" x14ac:dyDescent="0.2">
      <c r="A64" s="24" t="s">
        <v>2557</v>
      </c>
      <c r="B64" s="308" t="s">
        <v>2631</v>
      </c>
      <c r="C64" s="309"/>
      <c r="D64" s="310"/>
      <c r="E64" s="186">
        <v>1.8100000000000002E-2</v>
      </c>
      <c r="F64" s="88">
        <f>$F$31*E64</f>
        <v>40.895140000000005</v>
      </c>
    </row>
    <row r="65" spans="1:6" x14ac:dyDescent="0.2">
      <c r="A65" s="24" t="s">
        <v>2559</v>
      </c>
      <c r="B65" s="308" t="s">
        <v>2632</v>
      </c>
      <c r="C65" s="309"/>
      <c r="D65" s="310"/>
      <c r="E65" s="186">
        <v>1.4E-3</v>
      </c>
      <c r="F65" s="88">
        <f>F64*E65</f>
        <v>5.7253196000000006E-2</v>
      </c>
    </row>
    <row r="66" spans="1:6" ht="25.5" customHeight="1" x14ac:dyDescent="0.2">
      <c r="A66" s="24" t="s">
        <v>2562</v>
      </c>
      <c r="B66" s="308" t="s">
        <v>2633</v>
      </c>
      <c r="C66" s="309"/>
      <c r="D66" s="310"/>
      <c r="E66" s="186">
        <v>3.4700000000000002E-2</v>
      </c>
      <c r="F66" s="88">
        <f>E66*$F$31</f>
        <v>78.401180000000011</v>
      </c>
    </row>
    <row r="67" spans="1:6" x14ac:dyDescent="0.2">
      <c r="A67" s="24" t="s">
        <v>2564</v>
      </c>
      <c r="B67" s="308" t="s">
        <v>2634</v>
      </c>
      <c r="C67" s="309"/>
      <c r="D67" s="310"/>
      <c r="E67" s="186">
        <v>1.9E-3</v>
      </c>
      <c r="F67" s="88">
        <f>E67*$F$31</f>
        <v>4.2928600000000001</v>
      </c>
    </row>
    <row r="68" spans="1:6" ht="22.5" customHeight="1" x14ac:dyDescent="0.2">
      <c r="A68" s="24" t="s">
        <v>2593</v>
      </c>
      <c r="B68" s="308" t="s">
        <v>2635</v>
      </c>
      <c r="C68" s="309"/>
      <c r="D68" s="310"/>
      <c r="E68" s="186">
        <v>6.9999999999999999E-4</v>
      </c>
      <c r="F68" s="88">
        <f>E68*$F$31</f>
        <v>1.58158</v>
      </c>
    </row>
    <row r="69" spans="1:6" ht="27" customHeight="1" x14ac:dyDescent="0.2">
      <c r="A69" s="24" t="s">
        <v>2595</v>
      </c>
      <c r="B69" s="308" t="s">
        <v>2636</v>
      </c>
      <c r="C69" s="309"/>
      <c r="D69" s="310"/>
      <c r="E69" s="186">
        <v>4.4999999999999997E-3</v>
      </c>
      <c r="F69" s="88">
        <f>$F$31*E69</f>
        <v>10.167299999999999</v>
      </c>
    </row>
    <row r="70" spans="1:6" ht="13.5" thickBot="1" x14ac:dyDescent="0.25">
      <c r="A70" s="333" t="s">
        <v>2637</v>
      </c>
      <c r="B70" s="334"/>
      <c r="C70" s="334"/>
      <c r="D70" s="335"/>
      <c r="E70" s="67">
        <f>SUM(E64:E69)</f>
        <v>6.1299999999999993E-2</v>
      </c>
      <c r="F70" s="163">
        <f>SUM(F64:F69)</f>
        <v>135.39531319600002</v>
      </c>
    </row>
    <row r="71" spans="1:6" ht="13.5" thickBot="1" x14ac:dyDescent="0.25">
      <c r="A71" s="302" t="s">
        <v>2638</v>
      </c>
      <c r="B71" s="303"/>
      <c r="C71" s="303"/>
      <c r="D71" s="303"/>
      <c r="E71" s="303"/>
      <c r="F71" s="304"/>
    </row>
    <row r="72" spans="1:6" x14ac:dyDescent="0.2">
      <c r="A72" s="68" t="s">
        <v>2639</v>
      </c>
      <c r="B72" s="336" t="s">
        <v>2640</v>
      </c>
      <c r="C72" s="337"/>
      <c r="D72" s="338"/>
      <c r="E72" s="65" t="s">
        <v>2608</v>
      </c>
      <c r="F72" s="153" t="s">
        <v>2588</v>
      </c>
    </row>
    <row r="73" spans="1:6" x14ac:dyDescent="0.2">
      <c r="A73" s="69" t="s">
        <v>2557</v>
      </c>
      <c r="B73" s="323" t="s">
        <v>2641</v>
      </c>
      <c r="C73" s="309"/>
      <c r="D73" s="310"/>
      <c r="E73" s="187">
        <v>9.0749999999999997E-2</v>
      </c>
      <c r="F73" s="167">
        <f t="shared" ref="F73:F78" si="1">E73*$F$31</f>
        <v>205.04055</v>
      </c>
    </row>
    <row r="74" spans="1:6" x14ac:dyDescent="0.2">
      <c r="A74" s="69" t="s">
        <v>2559</v>
      </c>
      <c r="B74" s="323" t="s">
        <v>2642</v>
      </c>
      <c r="C74" s="309"/>
      <c r="D74" s="310"/>
      <c r="E74" s="187">
        <v>1.6299999999999999E-2</v>
      </c>
      <c r="F74" s="167">
        <f t="shared" si="1"/>
        <v>36.828219999999995</v>
      </c>
    </row>
    <row r="75" spans="1:6" x14ac:dyDescent="0.2">
      <c r="A75" s="69" t="s">
        <v>2562</v>
      </c>
      <c r="B75" s="323" t="s">
        <v>2643</v>
      </c>
      <c r="C75" s="309"/>
      <c r="D75" s="310"/>
      <c r="E75" s="187">
        <v>2.0000000000000001E-4</v>
      </c>
      <c r="F75" s="167">
        <f t="shared" si="1"/>
        <v>0.45188000000000006</v>
      </c>
    </row>
    <row r="76" spans="1:6" ht="29.25" customHeight="1" x14ac:dyDescent="0.2">
      <c r="A76" s="69" t="s">
        <v>2564</v>
      </c>
      <c r="B76" s="323" t="s">
        <v>2644</v>
      </c>
      <c r="C76" s="309"/>
      <c r="D76" s="310"/>
      <c r="E76" s="187">
        <v>3.3E-3</v>
      </c>
      <c r="F76" s="167">
        <f t="shared" si="1"/>
        <v>7.4560200000000005</v>
      </c>
    </row>
    <row r="77" spans="1:6" ht="26.25" customHeight="1" x14ac:dyDescent="0.2">
      <c r="A77" s="69" t="s">
        <v>2593</v>
      </c>
      <c r="B77" s="323" t="s">
        <v>2645</v>
      </c>
      <c r="C77" s="309"/>
      <c r="D77" s="310"/>
      <c r="E77" s="187">
        <v>5.5000000000000003E-4</v>
      </c>
      <c r="F77" s="167">
        <f t="shared" si="1"/>
        <v>1.2426700000000002</v>
      </c>
    </row>
    <row r="78" spans="1:6" ht="27.75" customHeight="1" x14ac:dyDescent="0.2">
      <c r="A78" s="69" t="s">
        <v>2595</v>
      </c>
      <c r="B78" s="323" t="s">
        <v>2646</v>
      </c>
      <c r="C78" s="309"/>
      <c r="D78" s="310"/>
      <c r="E78" s="187">
        <v>0</v>
      </c>
      <c r="F78" s="167">
        <f t="shared" si="1"/>
        <v>0</v>
      </c>
    </row>
    <row r="79" spans="1:6" ht="13.5" thickBot="1" x14ac:dyDescent="0.25">
      <c r="A79" s="324" t="s">
        <v>2637</v>
      </c>
      <c r="B79" s="325"/>
      <c r="C79" s="325"/>
      <c r="D79" s="326"/>
      <c r="E79" s="67">
        <f>SUM(E73:E78)</f>
        <v>0.11109999999999999</v>
      </c>
      <c r="F79" s="168">
        <f>SUM(F73:F78)</f>
        <v>251.01933999999997</v>
      </c>
    </row>
    <row r="80" spans="1:6" ht="13.5" thickBot="1" x14ac:dyDescent="0.25">
      <c r="A80" s="70" t="s">
        <v>2647</v>
      </c>
      <c r="B80" s="327" t="s">
        <v>2648</v>
      </c>
      <c r="C80" s="328"/>
      <c r="D80" s="329"/>
      <c r="E80" s="71" t="s">
        <v>2608</v>
      </c>
      <c r="F80" s="154" t="s">
        <v>2588</v>
      </c>
    </row>
    <row r="81" spans="1:6" x14ac:dyDescent="0.2">
      <c r="A81" s="33" t="s">
        <v>2557</v>
      </c>
      <c r="B81" s="330" t="s">
        <v>2649</v>
      </c>
      <c r="C81" s="331"/>
      <c r="D81" s="332"/>
      <c r="E81" s="72"/>
      <c r="F81" s="169"/>
    </row>
    <row r="82" spans="1:6" x14ac:dyDescent="0.2">
      <c r="A82" s="36"/>
      <c r="B82" s="316" t="s">
        <v>2650</v>
      </c>
      <c r="C82" s="317"/>
      <c r="D82" s="318"/>
      <c r="E82" s="36"/>
      <c r="F82" s="143"/>
    </row>
    <row r="83" spans="1:6" x14ac:dyDescent="0.2">
      <c r="A83" s="73"/>
      <c r="B83" s="74" t="s">
        <v>2044</v>
      </c>
      <c r="C83" s="75"/>
      <c r="D83" s="76"/>
      <c r="E83" s="73"/>
      <c r="F83" s="170"/>
    </row>
    <row r="84" spans="1:6" ht="30" customHeight="1" thickBot="1" x14ac:dyDescent="0.25">
      <c r="A84" s="319" t="s">
        <v>2651</v>
      </c>
      <c r="B84" s="319"/>
      <c r="C84" s="319"/>
      <c r="D84" s="319"/>
      <c r="E84" s="319"/>
      <c r="F84" s="319"/>
    </row>
    <row r="85" spans="1:6" ht="13.5" thickBot="1" x14ac:dyDescent="0.25">
      <c r="A85" s="302" t="s">
        <v>2652</v>
      </c>
      <c r="B85" s="303"/>
      <c r="C85" s="303"/>
      <c r="D85" s="303"/>
      <c r="E85" s="303"/>
      <c r="F85" s="304"/>
    </row>
    <row r="86" spans="1:6" x14ac:dyDescent="0.2">
      <c r="A86" s="60">
        <v>4</v>
      </c>
      <c r="B86" s="320" t="s">
        <v>2653</v>
      </c>
      <c r="C86" s="321"/>
      <c r="D86" s="321"/>
      <c r="E86" s="322"/>
      <c r="F86" s="152" t="s">
        <v>2588</v>
      </c>
    </row>
    <row r="87" spans="1:6" x14ac:dyDescent="0.2">
      <c r="A87" s="24" t="s">
        <v>2639</v>
      </c>
      <c r="B87" s="289" t="s">
        <v>2654</v>
      </c>
      <c r="C87" s="289"/>
      <c r="D87" s="289"/>
      <c r="E87" s="289"/>
      <c r="F87" s="183">
        <f>F79</f>
        <v>251.01933999999997</v>
      </c>
    </row>
    <row r="88" spans="1:6" x14ac:dyDescent="0.2">
      <c r="A88" s="24" t="s">
        <v>2647</v>
      </c>
      <c r="B88" s="308" t="s">
        <v>2655</v>
      </c>
      <c r="C88" s="309"/>
      <c r="D88" s="309"/>
      <c r="E88" s="310"/>
      <c r="F88" s="183">
        <f>F83</f>
        <v>0</v>
      </c>
    </row>
    <row r="89" spans="1:6" ht="13.5" thickBot="1" x14ac:dyDescent="0.25">
      <c r="A89" s="311" t="s">
        <v>2637</v>
      </c>
      <c r="B89" s="311"/>
      <c r="C89" s="311"/>
      <c r="D89" s="311"/>
      <c r="E89" s="311"/>
      <c r="F89" s="171">
        <f>SUM(F87:F88)</f>
        <v>251.01933999999997</v>
      </c>
    </row>
    <row r="90" spans="1:6" ht="13.5" thickBot="1" x14ac:dyDescent="0.25">
      <c r="A90" s="312" t="s">
        <v>2656</v>
      </c>
      <c r="B90" s="313"/>
      <c r="C90" s="313"/>
      <c r="D90" s="313"/>
      <c r="E90" s="313"/>
      <c r="F90" s="314"/>
    </row>
    <row r="91" spans="1:6" x14ac:dyDescent="0.2">
      <c r="A91" s="59">
        <v>5</v>
      </c>
      <c r="B91" s="315" t="s">
        <v>2657</v>
      </c>
      <c r="C91" s="315"/>
      <c r="D91" s="315"/>
      <c r="E91" s="59" t="s">
        <v>2608</v>
      </c>
      <c r="F91" s="152" t="s">
        <v>2588</v>
      </c>
    </row>
    <row r="92" spans="1:6" x14ac:dyDescent="0.2">
      <c r="A92" s="24" t="s">
        <v>2557</v>
      </c>
      <c r="B92" s="289" t="s">
        <v>2658</v>
      </c>
      <c r="C92" s="289"/>
      <c r="D92" s="289"/>
      <c r="E92" s="77"/>
      <c r="F92" s="183">
        <f>'Aux - Insumos Sintético'!H8/(12*96)</f>
        <v>13.918986111111114</v>
      </c>
    </row>
    <row r="93" spans="1:6" x14ac:dyDescent="0.2">
      <c r="A93" s="24" t="s">
        <v>2559</v>
      </c>
      <c r="B93" s="289" t="s">
        <v>2151</v>
      </c>
      <c r="C93" s="289"/>
      <c r="D93" s="289"/>
      <c r="E93" s="77"/>
      <c r="F93" s="183">
        <f>'Aux - Insumos Sintético'!H106/(12*23)</f>
        <v>46.929823160957397</v>
      </c>
    </row>
    <row r="94" spans="1:6" x14ac:dyDescent="0.2">
      <c r="A94" s="24" t="s">
        <v>2562</v>
      </c>
      <c r="B94" s="289" t="s">
        <v>2696</v>
      </c>
      <c r="C94" s="289"/>
      <c r="D94" s="289"/>
      <c r="E94" s="78"/>
      <c r="F94" s="183">
        <f>'Aux - Insumos Sintético'!H96/(12*23)</f>
        <v>38.177034459732518</v>
      </c>
    </row>
    <row r="95" spans="1:6" x14ac:dyDescent="0.2">
      <c r="A95" s="24" t="s">
        <v>2564</v>
      </c>
      <c r="B95" s="289"/>
      <c r="C95" s="289"/>
      <c r="D95" s="289"/>
      <c r="E95" s="78"/>
      <c r="F95" s="183"/>
    </row>
    <row r="96" spans="1:6" x14ac:dyDescent="0.2">
      <c r="A96" s="79" t="s">
        <v>2044</v>
      </c>
      <c r="B96" s="80"/>
      <c r="C96" s="80"/>
      <c r="D96" s="80"/>
      <c r="E96" s="67"/>
      <c r="F96" s="159">
        <f>SUM(F92:F95)</f>
        <v>99.025843731801018</v>
      </c>
    </row>
    <row r="97" spans="1:6" ht="13.5" thickBot="1" x14ac:dyDescent="0.25">
      <c r="A97" s="301" t="s">
        <v>2734</v>
      </c>
      <c r="B97" s="301"/>
      <c r="C97" s="301"/>
      <c r="D97" s="301"/>
      <c r="E97" s="301"/>
      <c r="F97" s="301"/>
    </row>
    <row r="98" spans="1:6" ht="13.5" thickBot="1" x14ac:dyDescent="0.25">
      <c r="A98" s="302" t="s">
        <v>2659</v>
      </c>
      <c r="B98" s="303"/>
      <c r="C98" s="303"/>
      <c r="D98" s="303"/>
      <c r="E98" s="303"/>
      <c r="F98" s="304"/>
    </row>
    <row r="99" spans="1:6" x14ac:dyDescent="0.2">
      <c r="A99" s="59">
        <v>6</v>
      </c>
      <c r="B99" s="315" t="s">
        <v>2660</v>
      </c>
      <c r="C99" s="315"/>
      <c r="D99" s="315"/>
      <c r="E99" s="59" t="s">
        <v>2608</v>
      </c>
      <c r="F99" s="164" t="s">
        <v>2588</v>
      </c>
    </row>
    <row r="100" spans="1:6" x14ac:dyDescent="0.2">
      <c r="A100" s="24" t="s">
        <v>2557</v>
      </c>
      <c r="B100" s="308" t="s">
        <v>2661</v>
      </c>
      <c r="C100" s="309"/>
      <c r="D100" s="310"/>
      <c r="E100" s="206">
        <f>ADM</f>
        <v>2.1000000000000001E-2</v>
      </c>
      <c r="F100" s="175">
        <f>ROUND(E100*F116,2)</f>
        <v>90.27</v>
      </c>
    </row>
    <row r="101" spans="1:6" x14ac:dyDescent="0.2">
      <c r="A101" s="207" t="s">
        <v>2559</v>
      </c>
      <c r="B101" s="387" t="s">
        <v>2662</v>
      </c>
      <c r="C101" s="388"/>
      <c r="D101" s="389"/>
      <c r="E101" s="208">
        <v>2.0400000000000001E-2</v>
      </c>
      <c r="F101" s="209">
        <f>ROUND((F116+F100)*E101,2)</f>
        <v>89.53</v>
      </c>
    </row>
    <row r="102" spans="1:6" x14ac:dyDescent="0.2">
      <c r="A102" s="199" t="s">
        <v>2562</v>
      </c>
      <c r="B102" s="391" t="s">
        <v>2663</v>
      </c>
      <c r="C102" s="392"/>
      <c r="D102" s="393"/>
      <c r="E102" s="200">
        <f>SUM(E103:E105)</f>
        <v>0.13219999999999998</v>
      </c>
      <c r="F102" s="201">
        <f>F103+F105</f>
        <v>682.2</v>
      </c>
    </row>
    <row r="103" spans="1:6" ht="34.5" customHeight="1" x14ac:dyDescent="0.2">
      <c r="A103" s="81"/>
      <c r="B103" s="43" t="s">
        <v>2664</v>
      </c>
      <c r="C103" s="383" t="str">
        <f>"PIS "&amp;(PIS*100)&amp;"% + COFINS "&amp;(CONFINS*100)&amp;"% + CPRB "&amp;(CPRB*100)&amp;"%"</f>
        <v>PIS 0,66% + COFINS 3,06% + CPRB 4,5%</v>
      </c>
      <c r="D103" s="384"/>
      <c r="E103" s="186">
        <f>PIS+CONFINS+CPRB</f>
        <v>8.2199999999999995E-2</v>
      </c>
      <c r="F103" s="88">
        <f>ROUND(($F$116+$F$100+$F$101)/(1-$E$102)*E103,2)</f>
        <v>424.18</v>
      </c>
    </row>
    <row r="104" spans="1:6" ht="24" customHeight="1" x14ac:dyDescent="0.2">
      <c r="A104" s="81"/>
      <c r="B104" s="43" t="s">
        <v>2665</v>
      </c>
      <c r="C104" s="383"/>
      <c r="D104" s="384"/>
      <c r="E104" s="186">
        <v>0</v>
      </c>
      <c r="F104" s="88">
        <f>($F$117+$F$101+$F$102)/(1-$E$103)*E104</f>
        <v>0</v>
      </c>
    </row>
    <row r="105" spans="1:6" x14ac:dyDescent="0.2">
      <c r="A105" s="81"/>
      <c r="B105" s="43" t="s">
        <v>2666</v>
      </c>
      <c r="C105" s="385" t="s">
        <v>2667</v>
      </c>
      <c r="D105" s="386"/>
      <c r="E105" s="186">
        <f>ISS</f>
        <v>0.05</v>
      </c>
      <c r="F105" s="88">
        <f>ROUND(($F$116+$F$100+$F$101)/(1-$E$102)*E105,2)</f>
        <v>258.02</v>
      </c>
    </row>
    <row r="106" spans="1:6" x14ac:dyDescent="0.2">
      <c r="A106" s="297" t="s">
        <v>2663</v>
      </c>
      <c r="B106" s="298"/>
      <c r="C106" s="298"/>
      <c r="D106" s="299"/>
      <c r="E106" s="212"/>
      <c r="F106" s="162">
        <f>F100+F101+F102</f>
        <v>862</v>
      </c>
    </row>
    <row r="107" spans="1:6" x14ac:dyDescent="0.2">
      <c r="A107" s="300" t="s">
        <v>2668</v>
      </c>
      <c r="B107" s="300"/>
      <c r="C107" s="300"/>
      <c r="D107" s="300"/>
      <c r="E107" s="300"/>
      <c r="F107" s="300"/>
    </row>
    <row r="108" spans="1:6" x14ac:dyDescent="0.2">
      <c r="A108" s="286" t="s">
        <v>2669</v>
      </c>
      <c r="B108" s="286"/>
      <c r="C108" s="286"/>
      <c r="D108" s="286"/>
      <c r="E108" s="286"/>
      <c r="F108" s="286"/>
    </row>
    <row r="109" spans="1:6" x14ac:dyDescent="0.2">
      <c r="A109" s="287" t="s">
        <v>2670</v>
      </c>
      <c r="B109" s="287"/>
      <c r="C109" s="287"/>
      <c r="D109" s="287"/>
      <c r="E109" s="287"/>
      <c r="F109" s="287"/>
    </row>
    <row r="110" spans="1:6" x14ac:dyDescent="0.2">
      <c r="A110" s="288" t="s">
        <v>2671</v>
      </c>
      <c r="B110" s="288"/>
      <c r="C110" s="288"/>
      <c r="D110" s="288"/>
      <c r="E110" s="288"/>
      <c r="F110" s="202" t="s">
        <v>2672</v>
      </c>
    </row>
    <row r="111" spans="1:6" x14ac:dyDescent="0.2">
      <c r="A111" s="28" t="s">
        <v>2557</v>
      </c>
      <c r="B111" s="382" t="s">
        <v>2673</v>
      </c>
      <c r="C111" s="382"/>
      <c r="D111" s="382"/>
      <c r="E111" s="382"/>
      <c r="F111" s="203">
        <f>F31</f>
        <v>2259.4</v>
      </c>
    </row>
    <row r="112" spans="1:6" x14ac:dyDescent="0.2">
      <c r="A112" s="27" t="s">
        <v>2559</v>
      </c>
      <c r="B112" s="380" t="s">
        <v>2674</v>
      </c>
      <c r="C112" s="380"/>
      <c r="D112" s="380"/>
      <c r="E112" s="380"/>
      <c r="F112" s="204">
        <f>F61</f>
        <v>1553.5258037408</v>
      </c>
    </row>
    <row r="113" spans="1:6" x14ac:dyDescent="0.2">
      <c r="A113" s="27" t="s">
        <v>2562</v>
      </c>
      <c r="B113" s="380" t="s">
        <v>2675</v>
      </c>
      <c r="C113" s="380"/>
      <c r="D113" s="380"/>
      <c r="E113" s="380"/>
      <c r="F113" s="204">
        <f>F70</f>
        <v>135.39531319600002</v>
      </c>
    </row>
    <row r="114" spans="1:6" x14ac:dyDescent="0.2">
      <c r="A114" s="27" t="s">
        <v>2564</v>
      </c>
      <c r="B114" s="380" t="s">
        <v>2676</v>
      </c>
      <c r="C114" s="380"/>
      <c r="D114" s="380"/>
      <c r="E114" s="380"/>
      <c r="F114" s="204">
        <f>F89</f>
        <v>251.01933999999997</v>
      </c>
    </row>
    <row r="115" spans="1:6" x14ac:dyDescent="0.2">
      <c r="A115" s="27" t="s">
        <v>2593</v>
      </c>
      <c r="B115" s="380" t="s">
        <v>2677</v>
      </c>
      <c r="C115" s="380"/>
      <c r="D115" s="380"/>
      <c r="E115" s="380"/>
      <c r="F115" s="204">
        <f>F96</f>
        <v>99.025843731801018</v>
      </c>
    </row>
    <row r="116" spans="1:6" x14ac:dyDescent="0.2">
      <c r="A116" s="381" t="s">
        <v>2678</v>
      </c>
      <c r="B116" s="381"/>
      <c r="C116" s="381"/>
      <c r="D116" s="381"/>
      <c r="E116" s="381"/>
      <c r="F116" s="205">
        <f>SUM(F111:F115)</f>
        <v>4298.3663006686011</v>
      </c>
    </row>
    <row r="117" spans="1:6" x14ac:dyDescent="0.2">
      <c r="A117" s="27" t="s">
        <v>2593</v>
      </c>
      <c r="B117" s="380" t="s">
        <v>2679</v>
      </c>
      <c r="C117" s="380"/>
      <c r="D117" s="380"/>
      <c r="E117" s="380"/>
      <c r="F117" s="204">
        <f>F106</f>
        <v>862</v>
      </c>
    </row>
    <row r="118" spans="1:6" x14ac:dyDescent="0.2">
      <c r="A118" s="285" t="s">
        <v>2680</v>
      </c>
      <c r="B118" s="285"/>
      <c r="C118" s="285"/>
      <c r="D118" s="285"/>
      <c r="E118" s="285"/>
      <c r="F118" s="188">
        <f>ROUND(F117+F116,2)</f>
        <v>5160.37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ilha7">
    <pageSetUpPr fitToPage="1"/>
  </sheetPr>
  <dimension ref="A1:F118"/>
  <sheetViews>
    <sheetView view="pageBreakPreview" topLeftCell="A91" zoomScaleNormal="100" zoomScaleSheetLayoutView="100" workbookViewId="0">
      <selection activeCell="F21" sqref="F21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7" bestFit="1" customWidth="1"/>
    <col min="7" max="16384" width="9.28515625" style="1"/>
  </cols>
  <sheetData>
    <row r="1" spans="1:6" x14ac:dyDescent="0.2">
      <c r="A1" s="374" t="s">
        <v>2553</v>
      </c>
      <c r="B1" s="375"/>
      <c r="C1" s="375"/>
      <c r="D1" s="375"/>
      <c r="E1" s="375"/>
      <c r="F1" s="375"/>
    </row>
    <row r="2" spans="1:6" x14ac:dyDescent="0.2">
      <c r="A2" s="287"/>
      <c r="B2" s="287"/>
      <c r="C2" s="287"/>
      <c r="D2" s="287"/>
      <c r="E2" s="287"/>
      <c r="F2" s="287"/>
    </row>
    <row r="3" spans="1:6" x14ac:dyDescent="0.2">
      <c r="A3" s="287" t="s">
        <v>2554</v>
      </c>
      <c r="B3" s="287"/>
      <c r="C3" s="287"/>
      <c r="D3" s="287"/>
      <c r="E3" s="287"/>
      <c r="F3" s="287"/>
    </row>
    <row r="4" spans="1:6" x14ac:dyDescent="0.2">
      <c r="A4" s="287" t="s">
        <v>2555</v>
      </c>
      <c r="B4" s="287"/>
      <c r="C4" s="287"/>
      <c r="D4" s="287"/>
      <c r="E4" s="287"/>
      <c r="F4" s="287"/>
    </row>
    <row r="5" spans="1:6" x14ac:dyDescent="0.2">
      <c r="A5" s="53"/>
      <c r="B5" s="53"/>
      <c r="C5" s="53"/>
      <c r="D5" s="53"/>
      <c r="E5" s="53"/>
      <c r="F5" s="155"/>
    </row>
    <row r="6" spans="1:6" x14ac:dyDescent="0.2">
      <c r="A6" s="376"/>
      <c r="B6" s="376"/>
      <c r="C6" s="376"/>
      <c r="D6" s="376"/>
      <c r="E6" s="376"/>
      <c r="F6" s="376"/>
    </row>
    <row r="7" spans="1:6" x14ac:dyDescent="0.2">
      <c r="A7" s="377" t="s">
        <v>2556</v>
      </c>
      <c r="B7" s="377"/>
      <c r="C7" s="377"/>
      <c r="D7" s="377"/>
      <c r="E7" s="377"/>
      <c r="F7" s="377"/>
    </row>
    <row r="8" spans="1:6" x14ac:dyDescent="0.2">
      <c r="A8" s="18" t="s">
        <v>2557</v>
      </c>
      <c r="B8" s="372" t="s">
        <v>2558</v>
      </c>
      <c r="C8" s="264"/>
      <c r="D8" s="264"/>
      <c r="E8" s="265"/>
      <c r="F8" s="174">
        <f ca="1">TODAY()</f>
        <v>44208</v>
      </c>
    </row>
    <row r="9" spans="1:6" x14ac:dyDescent="0.2">
      <c r="A9" s="18" t="s">
        <v>2559</v>
      </c>
      <c r="B9" s="372" t="s">
        <v>2560</v>
      </c>
      <c r="C9" s="264"/>
      <c r="D9" s="264"/>
      <c r="E9" s="265"/>
      <c r="F9" s="146" t="s">
        <v>2561</v>
      </c>
    </row>
    <row r="10" spans="1:6" ht="25.5" x14ac:dyDescent="0.2">
      <c r="A10" s="18" t="s">
        <v>2562</v>
      </c>
      <c r="B10" s="372" t="s">
        <v>2563</v>
      </c>
      <c r="C10" s="264"/>
      <c r="D10" s="264"/>
      <c r="E10" s="265"/>
      <c r="F10" s="147" t="s">
        <v>2738</v>
      </c>
    </row>
    <row r="11" spans="1:6" x14ac:dyDescent="0.2">
      <c r="A11" s="18" t="s">
        <v>2564</v>
      </c>
      <c r="B11" s="372" t="s">
        <v>2565</v>
      </c>
      <c r="C11" s="264"/>
      <c r="D11" s="264"/>
      <c r="E11" s="265"/>
      <c r="F11" s="146" t="s">
        <v>2566</v>
      </c>
    </row>
    <row r="12" spans="1:6" x14ac:dyDescent="0.2">
      <c r="A12" s="373" t="s">
        <v>2567</v>
      </c>
      <c r="B12" s="373"/>
      <c r="C12" s="373"/>
      <c r="D12" s="373"/>
      <c r="E12" s="373"/>
      <c r="F12" s="373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48" t="s">
        <v>2573</v>
      </c>
    </row>
    <row r="14" spans="1:6" ht="25.5" x14ac:dyDescent="0.2">
      <c r="A14" s="54">
        <v>1</v>
      </c>
      <c r="B14" s="176" t="s">
        <v>2698</v>
      </c>
      <c r="C14" s="24" t="s">
        <v>2574</v>
      </c>
      <c r="D14" s="177" t="s">
        <v>2575</v>
      </c>
      <c r="E14" s="57" t="s">
        <v>2576</v>
      </c>
      <c r="F14" s="178">
        <v>1</v>
      </c>
    </row>
    <row r="15" spans="1:6" x14ac:dyDescent="0.2">
      <c r="A15" s="287" t="s">
        <v>2577</v>
      </c>
      <c r="B15" s="287"/>
      <c r="C15" s="287"/>
      <c r="D15" s="287"/>
      <c r="E15" s="287"/>
      <c r="F15" s="287"/>
    </row>
    <row r="16" spans="1:6" x14ac:dyDescent="0.2">
      <c r="A16" s="58" t="s">
        <v>2578</v>
      </c>
    </row>
    <row r="17" spans="1:6" x14ac:dyDescent="0.2">
      <c r="A17" s="24">
        <v>1</v>
      </c>
      <c r="B17" s="289" t="s">
        <v>2579</v>
      </c>
      <c r="C17" s="289"/>
      <c r="D17" s="289"/>
      <c r="E17" s="308"/>
      <c r="F17" s="179" t="s">
        <v>2580</v>
      </c>
    </row>
    <row r="18" spans="1:6" x14ac:dyDescent="0.2">
      <c r="A18" s="24">
        <v>2</v>
      </c>
      <c r="B18" s="308" t="s">
        <v>2581</v>
      </c>
      <c r="C18" s="309"/>
      <c r="D18" s="309"/>
      <c r="E18" s="309"/>
      <c r="F18" s="179" t="s">
        <v>2699</v>
      </c>
    </row>
    <row r="19" spans="1:6" x14ac:dyDescent="0.2">
      <c r="A19" s="24">
        <v>3</v>
      </c>
      <c r="B19" s="378" t="s">
        <v>2583</v>
      </c>
      <c r="C19" s="379"/>
      <c r="D19" s="379"/>
      <c r="E19" s="379"/>
      <c r="F19" s="181">
        <v>1800</v>
      </c>
    </row>
    <row r="20" spans="1:6" x14ac:dyDescent="0.2">
      <c r="A20" s="24">
        <v>4</v>
      </c>
      <c r="B20" s="308" t="s">
        <v>2584</v>
      </c>
      <c r="C20" s="309"/>
      <c r="D20" s="309"/>
      <c r="E20" s="309"/>
      <c r="F20" s="182" t="str">
        <f>B14</f>
        <v>Técnico de Eletrotécnica</v>
      </c>
    </row>
    <row r="21" spans="1:6" ht="13.5" thickBot="1" x14ac:dyDescent="0.25">
      <c r="A21" s="24">
        <v>5</v>
      </c>
      <c r="B21" s="308" t="s">
        <v>2585</v>
      </c>
      <c r="C21" s="309"/>
      <c r="D21" s="309"/>
      <c r="E21" s="310"/>
      <c r="F21" s="432">
        <v>43952</v>
      </c>
    </row>
    <row r="22" spans="1:6" ht="13.5" thickBot="1" x14ac:dyDescent="0.25">
      <c r="A22" s="369" t="s">
        <v>2586</v>
      </c>
      <c r="B22" s="370"/>
      <c r="C22" s="370"/>
      <c r="D22" s="370"/>
      <c r="E22" s="370"/>
      <c r="F22" s="371"/>
    </row>
    <row r="23" spans="1:6" x14ac:dyDescent="0.2">
      <c r="A23" s="59">
        <v>1</v>
      </c>
      <c r="B23" s="367" t="s">
        <v>2587</v>
      </c>
      <c r="C23" s="368"/>
      <c r="D23" s="368"/>
      <c r="E23" s="368"/>
      <c r="F23" s="149" t="s">
        <v>2588</v>
      </c>
    </row>
    <row r="24" spans="1:6" x14ac:dyDescent="0.2">
      <c r="A24" s="24" t="s">
        <v>2557</v>
      </c>
      <c r="B24" s="308" t="s">
        <v>2589</v>
      </c>
      <c r="C24" s="309"/>
      <c r="D24" s="309"/>
      <c r="E24" s="309"/>
      <c r="F24" s="183">
        <f>F19</f>
        <v>1800</v>
      </c>
    </row>
    <row r="25" spans="1:6" x14ac:dyDescent="0.2">
      <c r="A25" s="24" t="s">
        <v>2559</v>
      </c>
      <c r="B25" s="308" t="s">
        <v>2689</v>
      </c>
      <c r="C25" s="309"/>
      <c r="D25" s="309"/>
      <c r="E25" s="309"/>
      <c r="F25" s="183">
        <f>F24*0.3</f>
        <v>540</v>
      </c>
    </row>
    <row r="26" spans="1:6" x14ac:dyDescent="0.2">
      <c r="A26" s="24" t="s">
        <v>2562</v>
      </c>
      <c r="B26" s="308" t="s">
        <v>2690</v>
      </c>
      <c r="C26" s="309"/>
      <c r="D26" s="309"/>
      <c r="E26" s="309"/>
      <c r="F26" s="183">
        <v>0</v>
      </c>
    </row>
    <row r="27" spans="1:6" x14ac:dyDescent="0.2">
      <c r="A27" s="24" t="s">
        <v>2564</v>
      </c>
      <c r="B27" s="308" t="s">
        <v>2592</v>
      </c>
      <c r="C27" s="309"/>
      <c r="D27" s="309"/>
      <c r="E27" s="309"/>
      <c r="F27" s="183">
        <v>0</v>
      </c>
    </row>
    <row r="28" spans="1:6" x14ac:dyDescent="0.2">
      <c r="A28" s="24" t="s">
        <v>2593</v>
      </c>
      <c r="B28" s="308" t="s">
        <v>2594</v>
      </c>
      <c r="C28" s="309"/>
      <c r="D28" s="309"/>
      <c r="E28" s="309"/>
      <c r="F28" s="183">
        <v>0</v>
      </c>
    </row>
    <row r="29" spans="1:6" x14ac:dyDescent="0.2">
      <c r="A29" s="24" t="s">
        <v>2595</v>
      </c>
      <c r="B29" s="308" t="s">
        <v>2596</v>
      </c>
      <c r="C29" s="309"/>
      <c r="D29" s="309"/>
      <c r="E29" s="309"/>
      <c r="F29" s="183">
        <v>0</v>
      </c>
    </row>
    <row r="30" spans="1:6" x14ac:dyDescent="0.2">
      <c r="A30" s="35" t="s">
        <v>2597</v>
      </c>
      <c r="B30" s="308" t="s">
        <v>2598</v>
      </c>
      <c r="C30" s="309"/>
      <c r="D30" s="309"/>
      <c r="E30" s="309"/>
      <c r="F30" s="183">
        <v>0</v>
      </c>
    </row>
    <row r="31" spans="1:6" ht="13.5" thickBot="1" x14ac:dyDescent="0.25">
      <c r="A31" s="360" t="s">
        <v>2599</v>
      </c>
      <c r="B31" s="361"/>
      <c r="C31" s="362"/>
      <c r="D31" s="362"/>
      <c r="E31" s="363"/>
      <c r="F31" s="158">
        <f>SUM(F24:F30)</f>
        <v>2340</v>
      </c>
    </row>
    <row r="32" spans="1:6" ht="13.5" thickBot="1" x14ac:dyDescent="0.25">
      <c r="A32" s="364" t="s">
        <v>2600</v>
      </c>
      <c r="B32" s="365"/>
      <c r="C32" s="365"/>
      <c r="D32" s="365"/>
      <c r="E32" s="365"/>
      <c r="F32" s="366"/>
    </row>
    <row r="33" spans="1:6" x14ac:dyDescent="0.2">
      <c r="A33" s="61" t="s">
        <v>2601</v>
      </c>
      <c r="B33" s="367" t="s">
        <v>2602</v>
      </c>
      <c r="C33" s="368"/>
      <c r="D33" s="368"/>
      <c r="E33" s="368"/>
      <c r="F33" s="149" t="s">
        <v>2588</v>
      </c>
    </row>
    <row r="34" spans="1:6" x14ac:dyDescent="0.2">
      <c r="A34" s="24" t="s">
        <v>2557</v>
      </c>
      <c r="B34" s="316" t="s">
        <v>2603</v>
      </c>
      <c r="C34" s="317"/>
      <c r="D34" s="318"/>
      <c r="E34" s="184">
        <v>8.3299999999999999E-2</v>
      </c>
      <c r="F34" s="183">
        <f>E34*F31</f>
        <v>194.922</v>
      </c>
    </row>
    <row r="35" spans="1:6" x14ac:dyDescent="0.2">
      <c r="A35" s="24" t="s">
        <v>2559</v>
      </c>
      <c r="B35" s="316" t="s">
        <v>2604</v>
      </c>
      <c r="C35" s="317"/>
      <c r="D35" s="318"/>
      <c r="E35" s="184">
        <v>0.1111</v>
      </c>
      <c r="F35" s="183">
        <f>E35*F31</f>
        <v>259.97399999999999</v>
      </c>
    </row>
    <row r="36" spans="1:6" x14ac:dyDescent="0.2">
      <c r="A36" s="324" t="s">
        <v>2605</v>
      </c>
      <c r="B36" s="325"/>
      <c r="C36" s="325"/>
      <c r="D36" s="326"/>
      <c r="E36" s="189">
        <f>SUM(E34:E35)</f>
        <v>0.19440000000000002</v>
      </c>
      <c r="F36" s="164">
        <f>SUM(F34:F35)</f>
        <v>454.89599999999996</v>
      </c>
    </row>
    <row r="37" spans="1:6" x14ac:dyDescent="0.2">
      <c r="A37" s="62" t="s">
        <v>2606</v>
      </c>
      <c r="B37" s="357" t="s">
        <v>2607</v>
      </c>
      <c r="C37" s="358"/>
      <c r="D37" s="359"/>
      <c r="E37" s="62" t="s">
        <v>2608</v>
      </c>
      <c r="F37" s="150" t="s">
        <v>2588</v>
      </c>
    </row>
    <row r="38" spans="1:6" x14ac:dyDescent="0.2">
      <c r="A38" s="41" t="s">
        <v>2557</v>
      </c>
      <c r="B38" s="348" t="s">
        <v>2609</v>
      </c>
      <c r="C38" s="349"/>
      <c r="D38" s="350"/>
      <c r="E38" s="185">
        <f>TOTAL!J2</f>
        <v>0</v>
      </c>
      <c r="F38" s="160">
        <f>E38*$F$31</f>
        <v>0</v>
      </c>
    </row>
    <row r="39" spans="1:6" x14ac:dyDescent="0.2">
      <c r="A39" s="41" t="s">
        <v>2559</v>
      </c>
      <c r="B39" s="348" t="s">
        <v>2610</v>
      </c>
      <c r="C39" s="349"/>
      <c r="D39" s="350"/>
      <c r="E39" s="185">
        <v>1.4999999999999999E-2</v>
      </c>
      <c r="F39" s="160">
        <f>E39*($F$31+$F$36)</f>
        <v>41.923439999999992</v>
      </c>
    </row>
    <row r="40" spans="1:6" x14ac:dyDescent="0.2">
      <c r="A40" s="41" t="s">
        <v>2562</v>
      </c>
      <c r="B40" s="348" t="s">
        <v>2611</v>
      </c>
      <c r="C40" s="349"/>
      <c r="D40" s="350"/>
      <c r="E40" s="185">
        <v>0.01</v>
      </c>
      <c r="F40" s="160">
        <f t="shared" ref="F40:F45" si="0">E40*($F$31+$F$36)</f>
        <v>27.94896</v>
      </c>
    </row>
    <row r="41" spans="1:6" x14ac:dyDescent="0.2">
      <c r="A41" s="41" t="s">
        <v>2564</v>
      </c>
      <c r="B41" s="348" t="s">
        <v>2612</v>
      </c>
      <c r="C41" s="349"/>
      <c r="D41" s="350"/>
      <c r="E41" s="185">
        <v>2E-3</v>
      </c>
      <c r="F41" s="160">
        <f t="shared" si="0"/>
        <v>5.5897919999999992</v>
      </c>
    </row>
    <row r="42" spans="1:6" x14ac:dyDescent="0.2">
      <c r="A42" s="41" t="s">
        <v>2593</v>
      </c>
      <c r="B42" s="348" t="s">
        <v>2613</v>
      </c>
      <c r="C42" s="349"/>
      <c r="D42" s="350"/>
      <c r="E42" s="185">
        <v>2.5000000000000001E-2</v>
      </c>
      <c r="F42" s="160">
        <f t="shared" si="0"/>
        <v>69.872399999999999</v>
      </c>
    </row>
    <row r="43" spans="1:6" x14ac:dyDescent="0.2">
      <c r="A43" s="28" t="s">
        <v>2595</v>
      </c>
      <c r="B43" s="351" t="s">
        <v>2614</v>
      </c>
      <c r="C43" s="352"/>
      <c r="D43" s="353"/>
      <c r="E43" s="185">
        <v>0.08</v>
      </c>
      <c r="F43" s="160">
        <f t="shared" si="0"/>
        <v>223.59168</v>
      </c>
    </row>
    <row r="44" spans="1:6" x14ac:dyDescent="0.2">
      <c r="A44" s="41" t="s">
        <v>2597</v>
      </c>
      <c r="B44" s="348" t="s">
        <v>2761</v>
      </c>
      <c r="C44" s="349"/>
      <c r="D44" s="350"/>
      <c r="E44" s="185">
        <f>3%*0.926</f>
        <v>2.7779999999999999E-2</v>
      </c>
      <c r="F44" s="160">
        <f t="shared" si="0"/>
        <v>77.642210879999993</v>
      </c>
    </row>
    <row r="45" spans="1:6" x14ac:dyDescent="0.2">
      <c r="A45" s="41" t="s">
        <v>1983</v>
      </c>
      <c r="B45" s="348" t="s">
        <v>2615</v>
      </c>
      <c r="C45" s="349"/>
      <c r="D45" s="350"/>
      <c r="E45" s="185">
        <v>6.0000000000000001E-3</v>
      </c>
      <c r="F45" s="160">
        <f t="shared" si="0"/>
        <v>16.769375999999998</v>
      </c>
    </row>
    <row r="46" spans="1:6" x14ac:dyDescent="0.2">
      <c r="A46" s="354" t="s">
        <v>2044</v>
      </c>
      <c r="B46" s="355"/>
      <c r="C46" s="355"/>
      <c r="D46" s="356"/>
      <c r="E46" s="63">
        <f>SUM(E38:E45)</f>
        <v>0.16578000000000001</v>
      </c>
      <c r="F46" s="161">
        <f>SUM(F38:F45)</f>
        <v>463.33785888</v>
      </c>
    </row>
    <row r="47" spans="1:6" x14ac:dyDescent="0.2">
      <c r="A47" s="64" t="s">
        <v>2616</v>
      </c>
      <c r="B47" s="337" t="s">
        <v>2617</v>
      </c>
      <c r="C47" s="317"/>
      <c r="D47" s="317"/>
      <c r="E47" s="318"/>
      <c r="F47" s="151" t="s">
        <v>2588</v>
      </c>
    </row>
    <row r="48" spans="1:6" x14ac:dyDescent="0.2">
      <c r="A48" s="24" t="s">
        <v>2557</v>
      </c>
      <c r="B48" s="316" t="s">
        <v>2618</v>
      </c>
      <c r="C48" s="317"/>
      <c r="D48" s="346" t="s">
        <v>2739</v>
      </c>
      <c r="E48" s="347"/>
      <c r="F48" s="183">
        <f>(2*5.5*22)</f>
        <v>242</v>
      </c>
    </row>
    <row r="49" spans="1:6" x14ac:dyDescent="0.2">
      <c r="A49" s="24" t="s">
        <v>2559</v>
      </c>
      <c r="B49" s="308" t="s">
        <v>2741</v>
      </c>
      <c r="C49" s="309"/>
      <c r="D49" s="309"/>
      <c r="E49" s="310"/>
      <c r="F49" s="183">
        <f>ROUND(22*(16.95*0.91),2)</f>
        <v>339.34</v>
      </c>
    </row>
    <row r="50" spans="1:6" x14ac:dyDescent="0.2">
      <c r="A50" s="24" t="s">
        <v>2562</v>
      </c>
      <c r="B50" s="308" t="s">
        <v>2740</v>
      </c>
      <c r="C50" s="309"/>
      <c r="D50" s="309"/>
      <c r="E50" s="310"/>
      <c r="F50" s="183">
        <f>ROUND(22*3.89,2)</f>
        <v>85.58</v>
      </c>
    </row>
    <row r="51" spans="1:6" x14ac:dyDescent="0.2">
      <c r="A51" s="24" t="s">
        <v>2564</v>
      </c>
      <c r="B51" s="308" t="s">
        <v>2619</v>
      </c>
      <c r="C51" s="309"/>
      <c r="D51" s="309"/>
      <c r="E51" s="310"/>
      <c r="F51" s="183"/>
    </row>
    <row r="52" spans="1:6" x14ac:dyDescent="0.2">
      <c r="A52" s="24" t="s">
        <v>2593</v>
      </c>
      <c r="B52" s="308" t="s">
        <v>2620</v>
      </c>
      <c r="C52" s="309"/>
      <c r="D52" s="309"/>
      <c r="E52" s="310"/>
      <c r="F52" s="183"/>
    </row>
    <row r="53" spans="1:6" x14ac:dyDescent="0.2">
      <c r="A53" s="324" t="s">
        <v>2621</v>
      </c>
      <c r="B53" s="325"/>
      <c r="C53" s="325"/>
      <c r="D53" s="325"/>
      <c r="E53" s="326"/>
      <c r="F53" s="188">
        <f>SUM(F48:F52)</f>
        <v>666.92</v>
      </c>
    </row>
    <row r="54" spans="1:6" x14ac:dyDescent="0.2">
      <c r="A54" s="300" t="s">
        <v>2622</v>
      </c>
      <c r="B54" s="300"/>
      <c r="C54" s="300"/>
      <c r="D54" s="300"/>
      <c r="E54" s="300"/>
      <c r="F54" s="300"/>
    </row>
    <row r="55" spans="1:6" ht="13.5" thickBot="1" x14ac:dyDescent="0.25">
      <c r="A55" s="345" t="s">
        <v>2623</v>
      </c>
      <c r="B55" s="345"/>
      <c r="C55" s="345"/>
      <c r="D55" s="345"/>
      <c r="E55" s="345"/>
      <c r="F55" s="345"/>
    </row>
    <row r="56" spans="1:6" ht="13.5" thickBot="1" x14ac:dyDescent="0.25">
      <c r="A56" s="302" t="s">
        <v>2624</v>
      </c>
      <c r="B56" s="303"/>
      <c r="C56" s="303"/>
      <c r="D56" s="303"/>
      <c r="E56" s="303"/>
      <c r="F56" s="304"/>
    </row>
    <row r="57" spans="1:6" x14ac:dyDescent="0.2">
      <c r="A57" s="60">
        <v>2</v>
      </c>
      <c r="B57" s="320" t="s">
        <v>2625</v>
      </c>
      <c r="C57" s="321"/>
      <c r="D57" s="321"/>
      <c r="E57" s="322"/>
      <c r="F57" s="152" t="s">
        <v>2588</v>
      </c>
    </row>
    <row r="58" spans="1:6" x14ac:dyDescent="0.2">
      <c r="A58" s="64" t="s">
        <v>2601</v>
      </c>
      <c r="B58" s="339" t="s">
        <v>2626</v>
      </c>
      <c r="C58" s="340"/>
      <c r="D58" s="340"/>
      <c r="E58" s="341"/>
      <c r="F58" s="165">
        <f>F36</f>
        <v>454.89599999999996</v>
      </c>
    </row>
    <row r="59" spans="1:6" x14ac:dyDescent="0.2">
      <c r="A59" s="64" t="s">
        <v>2606</v>
      </c>
      <c r="B59" s="339" t="s">
        <v>2627</v>
      </c>
      <c r="C59" s="340"/>
      <c r="D59" s="340"/>
      <c r="E59" s="341"/>
      <c r="F59" s="165">
        <f>F46</f>
        <v>463.33785888</v>
      </c>
    </row>
    <row r="60" spans="1:6" x14ac:dyDescent="0.2">
      <c r="A60" s="64" t="s">
        <v>2616</v>
      </c>
      <c r="B60" s="339" t="s">
        <v>2628</v>
      </c>
      <c r="C60" s="340"/>
      <c r="D60" s="340"/>
      <c r="E60" s="341"/>
      <c r="F60" s="165">
        <f>F53</f>
        <v>666.92</v>
      </c>
    </row>
    <row r="61" spans="1:6" ht="13.5" thickBot="1" x14ac:dyDescent="0.25">
      <c r="A61" s="66"/>
      <c r="B61" s="342" t="s">
        <v>2044</v>
      </c>
      <c r="C61" s="343"/>
      <c r="D61" s="343"/>
      <c r="E61" s="344"/>
      <c r="F61" s="166">
        <f>SUM(F58:F60)</f>
        <v>1585.1538588799999</v>
      </c>
    </row>
    <row r="62" spans="1:6" ht="13.5" thickBot="1" x14ac:dyDescent="0.25">
      <c r="A62" s="302" t="s">
        <v>2629</v>
      </c>
      <c r="B62" s="303"/>
      <c r="C62" s="303"/>
      <c r="D62" s="303"/>
      <c r="E62" s="303"/>
      <c r="F62" s="304"/>
    </row>
    <row r="63" spans="1:6" x14ac:dyDescent="0.2">
      <c r="A63" s="65">
        <v>3</v>
      </c>
      <c r="B63" s="305" t="s">
        <v>2630</v>
      </c>
      <c r="C63" s="306"/>
      <c r="D63" s="307"/>
      <c r="E63" s="65" t="s">
        <v>2608</v>
      </c>
      <c r="F63" s="151" t="s">
        <v>2588</v>
      </c>
    </row>
    <row r="64" spans="1:6" x14ac:dyDescent="0.2">
      <c r="A64" s="24" t="s">
        <v>2557</v>
      </c>
      <c r="B64" s="308" t="s">
        <v>2631</v>
      </c>
      <c r="C64" s="309"/>
      <c r="D64" s="310"/>
      <c r="E64" s="186">
        <v>1.8100000000000002E-2</v>
      </c>
      <c r="F64" s="88">
        <f>$F$31*E64</f>
        <v>42.354000000000006</v>
      </c>
    </row>
    <row r="65" spans="1:6" x14ac:dyDescent="0.2">
      <c r="A65" s="24" t="s">
        <v>2559</v>
      </c>
      <c r="B65" s="308" t="s">
        <v>2632</v>
      </c>
      <c r="C65" s="309"/>
      <c r="D65" s="310"/>
      <c r="E65" s="186">
        <v>1.4E-3</v>
      </c>
      <c r="F65" s="88">
        <f>F64*E65</f>
        <v>5.9295600000000011E-2</v>
      </c>
    </row>
    <row r="66" spans="1:6" ht="25.5" customHeight="1" x14ac:dyDescent="0.2">
      <c r="A66" s="24" t="s">
        <v>2562</v>
      </c>
      <c r="B66" s="308" t="s">
        <v>2633</v>
      </c>
      <c r="C66" s="309"/>
      <c r="D66" s="310"/>
      <c r="E66" s="186">
        <v>3.4700000000000002E-2</v>
      </c>
      <c r="F66" s="88">
        <f>E66*$F$31</f>
        <v>81.198000000000008</v>
      </c>
    </row>
    <row r="67" spans="1:6" x14ac:dyDescent="0.2">
      <c r="A67" s="24" t="s">
        <v>2564</v>
      </c>
      <c r="B67" s="308" t="s">
        <v>2634</v>
      </c>
      <c r="C67" s="309"/>
      <c r="D67" s="310"/>
      <c r="E67" s="186">
        <v>1.9E-3</v>
      </c>
      <c r="F67" s="88">
        <f>E67*$F$31</f>
        <v>4.4459999999999997</v>
      </c>
    </row>
    <row r="68" spans="1:6" ht="22.5" customHeight="1" x14ac:dyDescent="0.2">
      <c r="A68" s="24" t="s">
        <v>2593</v>
      </c>
      <c r="B68" s="308" t="s">
        <v>2635</v>
      </c>
      <c r="C68" s="309"/>
      <c r="D68" s="310"/>
      <c r="E68" s="186">
        <v>6.9999999999999999E-4</v>
      </c>
      <c r="F68" s="88">
        <f>E68*$F$31</f>
        <v>1.6379999999999999</v>
      </c>
    </row>
    <row r="69" spans="1:6" ht="27" customHeight="1" x14ac:dyDescent="0.2">
      <c r="A69" s="24" t="s">
        <v>2595</v>
      </c>
      <c r="B69" s="308" t="s">
        <v>2636</v>
      </c>
      <c r="C69" s="309"/>
      <c r="D69" s="310"/>
      <c r="E69" s="186">
        <v>4.4999999999999997E-3</v>
      </c>
      <c r="F69" s="88">
        <f>$F$31*E69</f>
        <v>10.53</v>
      </c>
    </row>
    <row r="70" spans="1:6" ht="13.5" thickBot="1" x14ac:dyDescent="0.25">
      <c r="A70" s="333" t="s">
        <v>2637</v>
      </c>
      <c r="B70" s="334"/>
      <c r="C70" s="334"/>
      <c r="D70" s="335"/>
      <c r="E70" s="67">
        <f>SUM(E64:E69)</f>
        <v>6.1299999999999993E-2</v>
      </c>
      <c r="F70" s="163">
        <f>SUM(F64:F69)</f>
        <v>140.22529560000001</v>
      </c>
    </row>
    <row r="71" spans="1:6" ht="13.5" thickBot="1" x14ac:dyDescent="0.25">
      <c r="A71" s="302" t="s">
        <v>2638</v>
      </c>
      <c r="B71" s="303"/>
      <c r="C71" s="303"/>
      <c r="D71" s="303"/>
      <c r="E71" s="303"/>
      <c r="F71" s="304"/>
    </row>
    <row r="72" spans="1:6" x14ac:dyDescent="0.2">
      <c r="A72" s="68" t="s">
        <v>2639</v>
      </c>
      <c r="B72" s="336" t="s">
        <v>2640</v>
      </c>
      <c r="C72" s="337"/>
      <c r="D72" s="338"/>
      <c r="E72" s="65" t="s">
        <v>2608</v>
      </c>
      <c r="F72" s="153" t="s">
        <v>2588</v>
      </c>
    </row>
    <row r="73" spans="1:6" x14ac:dyDescent="0.2">
      <c r="A73" s="69" t="s">
        <v>2557</v>
      </c>
      <c r="B73" s="323" t="s">
        <v>2641</v>
      </c>
      <c r="C73" s="309"/>
      <c r="D73" s="310"/>
      <c r="E73" s="187">
        <v>9.0749999999999997E-2</v>
      </c>
      <c r="F73" s="167">
        <f t="shared" ref="F73:F78" si="1">E73*$F$31</f>
        <v>212.35499999999999</v>
      </c>
    </row>
    <row r="74" spans="1:6" x14ac:dyDescent="0.2">
      <c r="A74" s="69" t="s">
        <v>2559</v>
      </c>
      <c r="B74" s="323" t="s">
        <v>2642</v>
      </c>
      <c r="C74" s="309"/>
      <c r="D74" s="310"/>
      <c r="E74" s="187">
        <v>1.6299999999999999E-2</v>
      </c>
      <c r="F74" s="167">
        <f t="shared" si="1"/>
        <v>38.141999999999996</v>
      </c>
    </row>
    <row r="75" spans="1:6" x14ac:dyDescent="0.2">
      <c r="A75" s="69" t="s">
        <v>2562</v>
      </c>
      <c r="B75" s="323" t="s">
        <v>2643</v>
      </c>
      <c r="C75" s="309"/>
      <c r="D75" s="310"/>
      <c r="E75" s="187">
        <v>2.0000000000000001E-4</v>
      </c>
      <c r="F75" s="167">
        <f t="shared" si="1"/>
        <v>0.46800000000000003</v>
      </c>
    </row>
    <row r="76" spans="1:6" ht="29.25" customHeight="1" x14ac:dyDescent="0.2">
      <c r="A76" s="69" t="s">
        <v>2564</v>
      </c>
      <c r="B76" s="323" t="s">
        <v>2644</v>
      </c>
      <c r="C76" s="309"/>
      <c r="D76" s="310"/>
      <c r="E76" s="187">
        <v>3.3E-3</v>
      </c>
      <c r="F76" s="167">
        <f t="shared" si="1"/>
        <v>7.7219999999999995</v>
      </c>
    </row>
    <row r="77" spans="1:6" ht="26.25" customHeight="1" x14ac:dyDescent="0.2">
      <c r="A77" s="69" t="s">
        <v>2593</v>
      </c>
      <c r="B77" s="323" t="s">
        <v>2645</v>
      </c>
      <c r="C77" s="309"/>
      <c r="D77" s="310"/>
      <c r="E77" s="187">
        <v>5.5000000000000003E-4</v>
      </c>
      <c r="F77" s="167">
        <f t="shared" si="1"/>
        <v>1.2870000000000001</v>
      </c>
    </row>
    <row r="78" spans="1:6" ht="27.75" customHeight="1" x14ac:dyDescent="0.2">
      <c r="A78" s="69" t="s">
        <v>2595</v>
      </c>
      <c r="B78" s="323" t="s">
        <v>2646</v>
      </c>
      <c r="C78" s="309"/>
      <c r="D78" s="310"/>
      <c r="E78" s="187">
        <v>0</v>
      </c>
      <c r="F78" s="167">
        <f t="shared" si="1"/>
        <v>0</v>
      </c>
    </row>
    <row r="79" spans="1:6" ht="13.5" thickBot="1" x14ac:dyDescent="0.25">
      <c r="A79" s="324" t="s">
        <v>2637</v>
      </c>
      <c r="B79" s="325"/>
      <c r="C79" s="325"/>
      <c r="D79" s="326"/>
      <c r="E79" s="67">
        <f>SUM(E73:E78)</f>
        <v>0.11109999999999999</v>
      </c>
      <c r="F79" s="168">
        <f>SUM(F73:F78)</f>
        <v>259.97399999999993</v>
      </c>
    </row>
    <row r="80" spans="1:6" ht="13.5" thickBot="1" x14ac:dyDescent="0.25">
      <c r="A80" s="70" t="s">
        <v>2647</v>
      </c>
      <c r="B80" s="327" t="s">
        <v>2648</v>
      </c>
      <c r="C80" s="328"/>
      <c r="D80" s="329"/>
      <c r="E80" s="71" t="s">
        <v>2608</v>
      </c>
      <c r="F80" s="154" t="s">
        <v>2588</v>
      </c>
    </row>
    <row r="81" spans="1:6" x14ac:dyDescent="0.2">
      <c r="A81" s="33" t="s">
        <v>2557</v>
      </c>
      <c r="B81" s="330" t="s">
        <v>2649</v>
      </c>
      <c r="C81" s="331"/>
      <c r="D81" s="332"/>
      <c r="E81" s="72"/>
      <c r="F81" s="169"/>
    </row>
    <row r="82" spans="1:6" x14ac:dyDescent="0.2">
      <c r="A82" s="36"/>
      <c r="B82" s="316" t="s">
        <v>2650</v>
      </c>
      <c r="C82" s="317"/>
      <c r="D82" s="318"/>
      <c r="E82" s="36"/>
      <c r="F82" s="143"/>
    </row>
    <row r="83" spans="1:6" x14ac:dyDescent="0.2">
      <c r="A83" s="73"/>
      <c r="B83" s="74" t="s">
        <v>2044</v>
      </c>
      <c r="C83" s="75"/>
      <c r="D83" s="76"/>
      <c r="E83" s="73"/>
      <c r="F83" s="170"/>
    </row>
    <row r="84" spans="1:6" ht="30" customHeight="1" thickBot="1" x14ac:dyDescent="0.25">
      <c r="A84" s="319" t="s">
        <v>2651</v>
      </c>
      <c r="B84" s="319"/>
      <c r="C84" s="319"/>
      <c r="D84" s="319"/>
      <c r="E84" s="319"/>
      <c r="F84" s="319"/>
    </row>
    <row r="85" spans="1:6" ht="13.5" thickBot="1" x14ac:dyDescent="0.25">
      <c r="A85" s="302" t="s">
        <v>2652</v>
      </c>
      <c r="B85" s="303"/>
      <c r="C85" s="303"/>
      <c r="D85" s="303"/>
      <c r="E85" s="303"/>
      <c r="F85" s="304"/>
    </row>
    <row r="86" spans="1:6" x14ac:dyDescent="0.2">
      <c r="A86" s="60">
        <v>4</v>
      </c>
      <c r="B86" s="320" t="s">
        <v>2653</v>
      </c>
      <c r="C86" s="321"/>
      <c r="D86" s="321"/>
      <c r="E86" s="322"/>
      <c r="F86" s="152" t="s">
        <v>2588</v>
      </c>
    </row>
    <row r="87" spans="1:6" x14ac:dyDescent="0.2">
      <c r="A87" s="24" t="s">
        <v>2639</v>
      </c>
      <c r="B87" s="289" t="s">
        <v>2654</v>
      </c>
      <c r="C87" s="289"/>
      <c r="D87" s="289"/>
      <c r="E87" s="289"/>
      <c r="F87" s="183">
        <f>F79</f>
        <v>259.97399999999993</v>
      </c>
    </row>
    <row r="88" spans="1:6" x14ac:dyDescent="0.2">
      <c r="A88" s="24" t="s">
        <v>2647</v>
      </c>
      <c r="B88" s="308" t="s">
        <v>2655</v>
      </c>
      <c r="C88" s="309"/>
      <c r="D88" s="309"/>
      <c r="E88" s="310"/>
      <c r="F88" s="183">
        <f>F83</f>
        <v>0</v>
      </c>
    </row>
    <row r="89" spans="1:6" ht="13.5" thickBot="1" x14ac:dyDescent="0.25">
      <c r="A89" s="311" t="s">
        <v>2637</v>
      </c>
      <c r="B89" s="311"/>
      <c r="C89" s="311"/>
      <c r="D89" s="311"/>
      <c r="E89" s="311"/>
      <c r="F89" s="171">
        <f>SUM(F87:F88)</f>
        <v>259.97399999999993</v>
      </c>
    </row>
    <row r="90" spans="1:6" ht="13.5" thickBot="1" x14ac:dyDescent="0.25">
      <c r="A90" s="312" t="s">
        <v>2656</v>
      </c>
      <c r="B90" s="313"/>
      <c r="C90" s="313"/>
      <c r="D90" s="313"/>
      <c r="E90" s="313"/>
      <c r="F90" s="314"/>
    </row>
    <row r="91" spans="1:6" x14ac:dyDescent="0.2">
      <c r="A91" s="59">
        <v>5</v>
      </c>
      <c r="B91" s="315" t="s">
        <v>2657</v>
      </c>
      <c r="C91" s="315"/>
      <c r="D91" s="315"/>
      <c r="E91" s="59" t="s">
        <v>2608</v>
      </c>
      <c r="F91" s="152" t="s">
        <v>2588</v>
      </c>
    </row>
    <row r="92" spans="1:6" x14ac:dyDescent="0.2">
      <c r="A92" s="24" t="s">
        <v>2557</v>
      </c>
      <c r="B92" s="289" t="s">
        <v>2658</v>
      </c>
      <c r="C92" s="289"/>
      <c r="D92" s="289"/>
      <c r="E92" s="77"/>
      <c r="F92" s="183">
        <f>'Aux - Insumos Sintético'!H8/(12*96)</f>
        <v>13.918986111111114</v>
      </c>
    </row>
    <row r="93" spans="1:6" x14ac:dyDescent="0.2">
      <c r="A93" s="24" t="s">
        <v>2559</v>
      </c>
      <c r="B93" s="289" t="s">
        <v>2151</v>
      </c>
      <c r="C93" s="289"/>
      <c r="D93" s="289"/>
      <c r="E93" s="77"/>
      <c r="F93" s="183">
        <f>'Aux - Insumos Sintético'!H106/(12*23)</f>
        <v>46.929823160957397</v>
      </c>
    </row>
    <row r="94" spans="1:6" x14ac:dyDescent="0.2">
      <c r="A94" s="24" t="s">
        <v>2562</v>
      </c>
      <c r="B94" s="289" t="s">
        <v>2696</v>
      </c>
      <c r="C94" s="289"/>
      <c r="D94" s="289"/>
      <c r="E94" s="78"/>
      <c r="F94" s="183">
        <f>'Aux - Insumos Sintético'!H96/(12*23)</f>
        <v>38.177034459732518</v>
      </c>
    </row>
    <row r="95" spans="1:6" x14ac:dyDescent="0.2">
      <c r="A95" s="24" t="s">
        <v>2564</v>
      </c>
      <c r="B95" s="289"/>
      <c r="C95" s="289"/>
      <c r="D95" s="289"/>
      <c r="E95" s="78"/>
      <c r="F95" s="183"/>
    </row>
    <row r="96" spans="1:6" x14ac:dyDescent="0.2">
      <c r="A96" s="79" t="s">
        <v>2044</v>
      </c>
      <c r="B96" s="80"/>
      <c r="C96" s="80"/>
      <c r="D96" s="80"/>
      <c r="E96" s="67"/>
      <c r="F96" s="159">
        <f>SUM(F92:F95)</f>
        <v>99.025843731801018</v>
      </c>
    </row>
    <row r="97" spans="1:6" ht="13.5" thickBot="1" x14ac:dyDescent="0.25">
      <c r="A97" s="301" t="s">
        <v>2734</v>
      </c>
      <c r="B97" s="301"/>
      <c r="C97" s="301"/>
      <c r="D97" s="301"/>
      <c r="E97" s="301"/>
      <c r="F97" s="301"/>
    </row>
    <row r="98" spans="1:6" ht="13.5" thickBot="1" x14ac:dyDescent="0.25">
      <c r="A98" s="302" t="s">
        <v>2659</v>
      </c>
      <c r="B98" s="303"/>
      <c r="C98" s="303"/>
      <c r="D98" s="303"/>
      <c r="E98" s="303"/>
      <c r="F98" s="304"/>
    </row>
    <row r="99" spans="1:6" x14ac:dyDescent="0.2">
      <c r="A99" s="59">
        <v>6</v>
      </c>
      <c r="B99" s="315" t="s">
        <v>2660</v>
      </c>
      <c r="C99" s="315"/>
      <c r="D99" s="315"/>
      <c r="E99" s="59" t="s">
        <v>2608</v>
      </c>
      <c r="F99" s="164" t="s">
        <v>2588</v>
      </c>
    </row>
    <row r="100" spans="1:6" x14ac:dyDescent="0.2">
      <c r="A100" s="24" t="s">
        <v>2557</v>
      </c>
      <c r="B100" s="308" t="s">
        <v>2661</v>
      </c>
      <c r="C100" s="309"/>
      <c r="D100" s="310"/>
      <c r="E100" s="206">
        <f>ADM</f>
        <v>2.1000000000000001E-2</v>
      </c>
      <c r="F100" s="175">
        <f>ROUND(E100*F116,2)</f>
        <v>92.91</v>
      </c>
    </row>
    <row r="101" spans="1:6" x14ac:dyDescent="0.2">
      <c r="A101" s="207" t="s">
        <v>2559</v>
      </c>
      <c r="B101" s="387" t="s">
        <v>2662</v>
      </c>
      <c r="C101" s="388"/>
      <c r="D101" s="389"/>
      <c r="E101" s="208">
        <v>2.0299999999999999E-2</v>
      </c>
      <c r="F101" s="209">
        <f>ROUND((F116+F100)*E101,2)</f>
        <v>91.7</v>
      </c>
    </row>
    <row r="102" spans="1:6" x14ac:dyDescent="0.2">
      <c r="A102" s="199" t="s">
        <v>2562</v>
      </c>
      <c r="B102" s="391" t="s">
        <v>2663</v>
      </c>
      <c r="C102" s="392"/>
      <c r="D102" s="393"/>
      <c r="E102" s="200">
        <f>SUM(E103:E105)</f>
        <v>0.13219999999999998</v>
      </c>
      <c r="F102" s="201">
        <f>F103+F105</f>
        <v>702.13</v>
      </c>
    </row>
    <row r="103" spans="1:6" ht="34.5" customHeight="1" x14ac:dyDescent="0.2">
      <c r="A103" s="81"/>
      <c r="B103" s="43" t="s">
        <v>2664</v>
      </c>
      <c r="C103" s="383" t="str">
        <f>"PIS "&amp;(PIS*100)&amp;"% + COFINS "&amp;(CONFINS*100)&amp;"% + CPRB "&amp;(CPRB*100)&amp;"%"</f>
        <v>PIS 0,66% + COFINS 3,06% + CPRB 4,5%</v>
      </c>
      <c r="D103" s="384"/>
      <c r="E103" s="186">
        <f>PIS+CONFINS+CPRB</f>
        <v>8.2199999999999995E-2</v>
      </c>
      <c r="F103" s="88">
        <f>ROUND(($F$116+$F$100+$F$101)/(1-$E$102)*E103,2)</f>
        <v>436.57</v>
      </c>
    </row>
    <row r="104" spans="1:6" ht="24" customHeight="1" x14ac:dyDescent="0.2">
      <c r="A104" s="81"/>
      <c r="B104" s="43" t="s">
        <v>2665</v>
      </c>
      <c r="C104" s="383"/>
      <c r="D104" s="384"/>
      <c r="E104" s="186">
        <v>0</v>
      </c>
      <c r="F104" s="88">
        <f>($F$117+$F$101+$F$102)/(1-$E$103)*E104</f>
        <v>0</v>
      </c>
    </row>
    <row r="105" spans="1:6" x14ac:dyDescent="0.2">
      <c r="A105" s="81"/>
      <c r="B105" s="43" t="s">
        <v>2666</v>
      </c>
      <c r="C105" s="385" t="s">
        <v>2667</v>
      </c>
      <c r="D105" s="386"/>
      <c r="E105" s="186">
        <f>ISS</f>
        <v>0.05</v>
      </c>
      <c r="F105" s="88">
        <f>ROUND(($F$116+$F$100+$F$101)/(1-$E$102)*E105,2)</f>
        <v>265.56</v>
      </c>
    </row>
    <row r="106" spans="1:6" x14ac:dyDescent="0.2">
      <c r="A106" s="297" t="s">
        <v>2663</v>
      </c>
      <c r="B106" s="298"/>
      <c r="C106" s="298"/>
      <c r="D106" s="299"/>
      <c r="E106" s="212"/>
      <c r="F106" s="162">
        <f>F100+F101+F102</f>
        <v>886.74</v>
      </c>
    </row>
    <row r="107" spans="1:6" x14ac:dyDescent="0.2">
      <c r="A107" s="300" t="s">
        <v>2668</v>
      </c>
      <c r="B107" s="300"/>
      <c r="C107" s="300"/>
      <c r="D107" s="300"/>
      <c r="E107" s="300"/>
      <c r="F107" s="300"/>
    </row>
    <row r="108" spans="1:6" x14ac:dyDescent="0.2">
      <c r="A108" s="286" t="s">
        <v>2669</v>
      </c>
      <c r="B108" s="286"/>
      <c r="C108" s="286"/>
      <c r="D108" s="286"/>
      <c r="E108" s="286"/>
      <c r="F108" s="286"/>
    </row>
    <row r="109" spans="1:6" x14ac:dyDescent="0.2">
      <c r="A109" s="287" t="s">
        <v>2670</v>
      </c>
      <c r="B109" s="287"/>
      <c r="C109" s="287"/>
      <c r="D109" s="287"/>
      <c r="E109" s="287"/>
      <c r="F109" s="287"/>
    </row>
    <row r="110" spans="1:6" x14ac:dyDescent="0.2">
      <c r="A110" s="288" t="s">
        <v>2671</v>
      </c>
      <c r="B110" s="288"/>
      <c r="C110" s="288"/>
      <c r="D110" s="288"/>
      <c r="E110" s="288"/>
      <c r="F110" s="202" t="s">
        <v>2672</v>
      </c>
    </row>
    <row r="111" spans="1:6" x14ac:dyDescent="0.2">
      <c r="A111" s="28" t="s">
        <v>2557</v>
      </c>
      <c r="B111" s="382" t="s">
        <v>2673</v>
      </c>
      <c r="C111" s="382"/>
      <c r="D111" s="382"/>
      <c r="E111" s="382"/>
      <c r="F111" s="203">
        <f>F31</f>
        <v>2340</v>
      </c>
    </row>
    <row r="112" spans="1:6" x14ac:dyDescent="0.2">
      <c r="A112" s="27" t="s">
        <v>2559</v>
      </c>
      <c r="B112" s="380" t="s">
        <v>2674</v>
      </c>
      <c r="C112" s="380"/>
      <c r="D112" s="380"/>
      <c r="E112" s="380"/>
      <c r="F112" s="204">
        <f>F61</f>
        <v>1585.1538588799999</v>
      </c>
    </row>
    <row r="113" spans="1:6" x14ac:dyDescent="0.2">
      <c r="A113" s="27" t="s">
        <v>2562</v>
      </c>
      <c r="B113" s="380" t="s">
        <v>2675</v>
      </c>
      <c r="C113" s="380"/>
      <c r="D113" s="380"/>
      <c r="E113" s="380"/>
      <c r="F113" s="204">
        <f>F70</f>
        <v>140.22529560000001</v>
      </c>
    </row>
    <row r="114" spans="1:6" x14ac:dyDescent="0.2">
      <c r="A114" s="27" t="s">
        <v>2564</v>
      </c>
      <c r="B114" s="380" t="s">
        <v>2676</v>
      </c>
      <c r="C114" s="380"/>
      <c r="D114" s="380"/>
      <c r="E114" s="380"/>
      <c r="F114" s="204">
        <f>F89</f>
        <v>259.97399999999993</v>
      </c>
    </row>
    <row r="115" spans="1:6" x14ac:dyDescent="0.2">
      <c r="A115" s="27" t="s">
        <v>2593</v>
      </c>
      <c r="B115" s="380" t="s">
        <v>2677</v>
      </c>
      <c r="C115" s="380"/>
      <c r="D115" s="380"/>
      <c r="E115" s="380"/>
      <c r="F115" s="204">
        <f>F96</f>
        <v>99.025843731801018</v>
      </c>
    </row>
    <row r="116" spans="1:6" x14ac:dyDescent="0.2">
      <c r="A116" s="381" t="s">
        <v>2678</v>
      </c>
      <c r="B116" s="381"/>
      <c r="C116" s="381"/>
      <c r="D116" s="381"/>
      <c r="E116" s="381"/>
      <c r="F116" s="205">
        <f>SUM(F111:F115)</f>
        <v>4424.3789982118005</v>
      </c>
    </row>
    <row r="117" spans="1:6" x14ac:dyDescent="0.2">
      <c r="A117" s="27" t="s">
        <v>2593</v>
      </c>
      <c r="B117" s="380" t="s">
        <v>2679</v>
      </c>
      <c r="C117" s="380"/>
      <c r="D117" s="380"/>
      <c r="E117" s="380"/>
      <c r="F117" s="204">
        <f>F106</f>
        <v>886.74</v>
      </c>
    </row>
    <row r="118" spans="1:6" x14ac:dyDescent="0.2">
      <c r="A118" s="285" t="s">
        <v>2680</v>
      </c>
      <c r="B118" s="285"/>
      <c r="C118" s="285"/>
      <c r="D118" s="285"/>
      <c r="E118" s="285"/>
      <c r="F118" s="188">
        <f>ROUND(F117+F116,2)</f>
        <v>5311.12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25</vt:i4>
      </vt:variant>
      <vt:variant>
        <vt:lpstr>Intervalos Nomeados</vt:lpstr>
      </vt:variant>
      <vt:variant>
        <vt:i4>31</vt:i4>
      </vt:variant>
    </vt:vector>
  </HeadingPairs>
  <TitlesOfParts>
    <vt:vector size="56" baseType="lpstr">
      <vt:lpstr>RESUMO</vt:lpstr>
      <vt:lpstr>TOTAL</vt:lpstr>
      <vt:lpstr>1_ENC_GER</vt:lpstr>
      <vt:lpstr>2_ENC</vt:lpstr>
      <vt:lpstr>3_TEC</vt:lpstr>
      <vt:lpstr>4_AUX</vt:lpstr>
      <vt:lpstr>5_BOMB</vt:lpstr>
      <vt:lpstr>6_ELET</vt:lpstr>
      <vt:lpstr>7_ELETROT</vt:lpstr>
      <vt:lpstr>8_ELETROM</vt:lpstr>
      <vt:lpstr>9_SERRA</vt:lpstr>
      <vt:lpstr>10_VIDRA</vt:lpstr>
      <vt:lpstr>11_GESS</vt:lpstr>
      <vt:lpstr>12_PEDR</vt:lpstr>
      <vt:lpstr>13_DIA</vt:lpstr>
      <vt:lpstr>14_NOT</vt:lpstr>
      <vt:lpstr>15_BOMB_DIA</vt:lpstr>
      <vt:lpstr>16_BOMB_NOT</vt:lpstr>
      <vt:lpstr>17_PINT</vt:lpstr>
      <vt:lpstr>18_MARC</vt:lpstr>
      <vt:lpstr>Item 19 - Serviço de gerenc</vt:lpstr>
      <vt:lpstr>Item 20 Lista de Peças c Sinapi</vt:lpstr>
      <vt:lpstr>Item 21 Serv Even com Sinapi</vt:lpstr>
      <vt:lpstr>Item 22 - Aluguel de máquinas</vt:lpstr>
      <vt:lpstr>Aux - Insumos Sintético</vt:lpstr>
      <vt:lpstr>ADM</vt:lpstr>
      <vt:lpstr>'1_ENC_GER'!Area_de_impressao</vt:lpstr>
      <vt:lpstr>'10_VIDRA'!Area_de_impressao</vt:lpstr>
      <vt:lpstr>'11_GESS'!Area_de_impressao</vt:lpstr>
      <vt:lpstr>'12_PEDR'!Area_de_impressao</vt:lpstr>
      <vt:lpstr>'13_DIA'!Area_de_impressao</vt:lpstr>
      <vt:lpstr>'14_NOT'!Area_de_impressao</vt:lpstr>
      <vt:lpstr>'15_BOMB_DIA'!Area_de_impressao</vt:lpstr>
      <vt:lpstr>'16_BOMB_NOT'!Area_de_impressao</vt:lpstr>
      <vt:lpstr>'17_PINT'!Area_de_impressao</vt:lpstr>
      <vt:lpstr>'18_MARC'!Area_de_impressao</vt:lpstr>
      <vt:lpstr>'2_ENC'!Area_de_impressao</vt:lpstr>
      <vt:lpstr>'3_TEC'!Area_de_impressao</vt:lpstr>
      <vt:lpstr>'4_AUX'!Area_de_impressao</vt:lpstr>
      <vt:lpstr>'5_BOMB'!Area_de_impressao</vt:lpstr>
      <vt:lpstr>'6_ELET'!Area_de_impressao</vt:lpstr>
      <vt:lpstr>'7_ELETROT'!Area_de_impressao</vt:lpstr>
      <vt:lpstr>'8_ELETROM'!Area_de_impressao</vt:lpstr>
      <vt:lpstr>'9_SERRA'!Area_de_impressao</vt:lpstr>
      <vt:lpstr>'Aux - Insumos Sintético'!Area_de_impressao</vt:lpstr>
      <vt:lpstr>'Item 19 - Serviço de gerenc'!Area_de_impressao</vt:lpstr>
      <vt:lpstr>'Item 20 Lista de Peças c Sinapi'!Area_de_impressao</vt:lpstr>
      <vt:lpstr>'Item 22 - Aluguel de máquinas'!Area_de_impressao</vt:lpstr>
      <vt:lpstr>RESUMO!Area_de_impressao</vt:lpstr>
      <vt:lpstr>TOTAL!Area_de_impressao</vt:lpstr>
      <vt:lpstr>CONFINS</vt:lpstr>
      <vt:lpstr>CPRB</vt:lpstr>
      <vt:lpstr>INSS</vt:lpstr>
      <vt:lpstr>ISS</vt:lpstr>
      <vt:lpstr>LUCRO</vt:lpstr>
      <vt:lpstr>PIS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Leandro Rangel</dc:creator>
  <cp:lastModifiedBy>WS001</cp:lastModifiedBy>
  <cp:lastPrinted>2021-01-07T19:09:39Z</cp:lastPrinted>
  <dcterms:created xsi:type="dcterms:W3CDTF">2020-07-30T19:41:36Z</dcterms:created>
  <dcterms:modified xsi:type="dcterms:W3CDTF">2021-01-12T18:36:13Z</dcterms:modified>
</cp:coreProperties>
</file>